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388" windowHeight="7800"/>
  </bookViews>
  <sheets>
    <sheet name="AY 2017-18" sheetId="3" r:id="rId1"/>
    <sheet name="AY 2015-16 costs" sheetId="4" r:id="rId2"/>
  </sheets>
  <calcPr calcId="145621"/>
</workbook>
</file>

<file path=xl/calcChain.xml><?xml version="1.0" encoding="utf-8"?>
<calcChain xmlns="http://schemas.openxmlformats.org/spreadsheetml/2006/main">
  <c r="L25" i="3" l="1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P36" i="3"/>
  <c r="L27" i="3"/>
  <c r="O25" i="3" l="1"/>
  <c r="E27" i="3"/>
  <c r="D27" i="3" l="1"/>
  <c r="G27" i="3" l="1"/>
  <c r="K24" i="4" l="1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5" i="4" l="1"/>
  <c r="C27" i="3" l="1"/>
  <c r="B27" i="3"/>
  <c r="M24" i="3" l="1"/>
  <c r="O24" i="3" s="1"/>
  <c r="M20" i="3"/>
  <c r="O20" i="3" s="1"/>
  <c r="M16" i="3"/>
  <c r="O16" i="3" s="1"/>
  <c r="M12" i="3"/>
  <c r="O12" i="3" s="1"/>
  <c r="M8" i="3"/>
  <c r="O8" i="3" s="1"/>
  <c r="M4" i="3"/>
  <c r="O4" i="3" s="1"/>
  <c r="M23" i="3"/>
  <c r="O23" i="3" s="1"/>
  <c r="M19" i="3"/>
  <c r="O19" i="3" s="1"/>
  <c r="M15" i="3"/>
  <c r="O15" i="3" s="1"/>
  <c r="M11" i="3"/>
  <c r="O11" i="3" s="1"/>
  <c r="M7" i="3"/>
  <c r="O7" i="3" s="1"/>
  <c r="M3" i="3"/>
  <c r="O3" i="3" s="1"/>
  <c r="M22" i="3"/>
  <c r="O22" i="3" s="1"/>
  <c r="M18" i="3"/>
  <c r="O18" i="3" s="1"/>
  <c r="M14" i="3"/>
  <c r="O14" i="3" s="1"/>
  <c r="M10" i="3"/>
  <c r="O10" i="3" s="1"/>
  <c r="M6" i="3"/>
  <c r="O6" i="3" s="1"/>
  <c r="M2" i="3"/>
  <c r="O2" i="3" s="1"/>
  <c r="M21" i="3"/>
  <c r="O21" i="3" s="1"/>
  <c r="M17" i="3"/>
  <c r="O17" i="3" s="1"/>
  <c r="M13" i="3"/>
  <c r="O13" i="3" s="1"/>
  <c r="M9" i="3"/>
  <c r="O9" i="3" s="1"/>
  <c r="M5" i="3"/>
  <c r="O5" i="3" s="1"/>
  <c r="I4" i="3"/>
  <c r="K24" i="3"/>
  <c r="K20" i="3"/>
  <c r="K16" i="3"/>
  <c r="K12" i="3"/>
  <c r="K8" i="3"/>
  <c r="K4" i="3"/>
  <c r="K23" i="3"/>
  <c r="K19" i="3"/>
  <c r="K15" i="3"/>
  <c r="K11" i="3"/>
  <c r="K7" i="3"/>
  <c r="K3" i="3"/>
  <c r="K22" i="3"/>
  <c r="K18" i="3"/>
  <c r="K14" i="3"/>
  <c r="K10" i="3"/>
  <c r="K6" i="3"/>
  <c r="K2" i="3"/>
  <c r="K21" i="3"/>
  <c r="K17" i="3"/>
  <c r="K13" i="3"/>
  <c r="K9" i="3"/>
  <c r="K5" i="3"/>
  <c r="I2" i="3"/>
  <c r="M27" i="3" l="1"/>
  <c r="O27" i="3" s="1"/>
  <c r="K27" i="3"/>
  <c r="I16" i="3"/>
  <c r="I9" i="3"/>
  <c r="I17" i="3"/>
  <c r="I5" i="3"/>
  <c r="I11" i="3"/>
  <c r="I23" i="3"/>
  <c r="I21" i="3"/>
  <c r="I19" i="3"/>
  <c r="I10" i="3"/>
  <c r="I24" i="3"/>
  <c r="I20" i="3"/>
  <c r="I18" i="3"/>
  <c r="I3" i="3"/>
  <c r="I7" i="3"/>
  <c r="I8" i="3"/>
  <c r="I13" i="3"/>
  <c r="I6" i="3"/>
  <c r="I12" i="3"/>
  <c r="I22" i="3"/>
  <c r="I15" i="3"/>
  <c r="I14" i="3"/>
  <c r="I27" i="3" l="1"/>
</calcChain>
</file>

<file path=xl/sharedStrings.xml><?xml version="1.0" encoding="utf-8"?>
<sst xmlns="http://schemas.openxmlformats.org/spreadsheetml/2006/main" count="94" uniqueCount="66">
  <si>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</si>
  <si>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</si>
  <si>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</si>
  <si>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</si>
  <si>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</si>
  <si>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</si>
  <si>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</si>
  <si>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</si>
  <si>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</si>
  <si>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</si>
  <si>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</si>
  <si>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</si>
  <si>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</si>
  <si>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</si>
  <si>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</si>
  <si>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</si>
  <si>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</si>
  <si>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</si>
  <si>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</si>
  <si>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</si>
  <si>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</si>
  <si>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</si>
  <si>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</si>
  <si>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Total</t>
  </si>
  <si>
    <t>Campus</t>
  </si>
  <si>
    <t>Enrollment</t>
  </si>
  <si>
    <t>Collection</t>
  </si>
  <si>
    <t>Alma</t>
  </si>
  <si>
    <t>Primo</t>
  </si>
  <si>
    <t>Voyager</t>
  </si>
  <si>
    <t>ScholarlyStats</t>
  </si>
  <si>
    <t>Encore</t>
  </si>
  <si>
    <t>Sierra/Mill</t>
  </si>
  <si>
    <t>Summon</t>
  </si>
  <si>
    <t>360 Counter</t>
  </si>
  <si>
    <t>EDS</t>
  </si>
  <si>
    <t>Intota/360</t>
  </si>
  <si>
    <t>Alma/Primo</t>
  </si>
  <si>
    <t>MLML</t>
  </si>
  <si>
    <t>Prior costs</t>
  </si>
  <si>
    <t>Total staff</t>
  </si>
  <si>
    <t>Prof + Sup staff</t>
  </si>
  <si>
    <t>Adjustable</t>
  </si>
  <si>
    <t>Enroll</t>
  </si>
  <si>
    <t>Coll</t>
  </si>
  <si>
    <t>Staff</t>
  </si>
  <si>
    <t>Flat</t>
  </si>
  <si>
    <t>Original</t>
  </si>
  <si>
    <t>Savings</t>
  </si>
  <si>
    <t>Enroll Only</t>
  </si>
  <si>
    <t>NOTES</t>
  </si>
  <si>
    <t>"Collection" is taken from column 1 of the report.</t>
  </si>
  <si>
    <t>"Prof + Sup staff" are all professional and support staff (not including student assistants), taken from columns 14 and 15, respectively.</t>
  </si>
  <si>
    <t>Collection size and staff numbers are taken from CSU Library Statistics Reports (2014-15).</t>
  </si>
  <si>
    <t>Sacramento and San Marcos' prior costs are for Alma and Primo in AY 2014-15, the last payment prior to the systemwide deal.</t>
  </si>
  <si>
    <t>"Enrollment" numbers are for Fall 2014 and taken from the Chancellor’s Office Analytic Studies Statistical Report.</t>
  </si>
  <si>
    <t>"Total staff" is taken from column 13 of the report, and includes student assistants.</t>
  </si>
  <si>
    <t>"Original" formula is 25% enrollment, 25% collection size, 25% total staff, and 25% even distribution of costs</t>
  </si>
  <si>
    <t>"Enroll only" formula is based solely on enrollment</t>
  </si>
  <si>
    <t>"Savings" calculates percent savings from the adjustable formula</t>
  </si>
  <si>
    <t>For AY 15-16 and 16-17, Sacramento and San Marcos have been on interim pricing devised by Ex Libris (See AY 2015-16 tab)</t>
  </si>
  <si>
    <t>Cells highlighted in red reflect proposed costs that exceed prior costs</t>
  </si>
  <si>
    <t>"Adjustable" formula allows you to adjust the relative weight of each factor using the purple box to the right</t>
  </si>
  <si>
    <t>Adjustable formula uses only prof + sup staff, so does not include student assistants</t>
  </si>
  <si>
    <t>"Prior  costs" is library's total costs in 2015-16 for ILS, ERM tools, and discovery, collected by survey in July 2016 (see AY 2016-16 tab).</t>
  </si>
  <si>
    <t>Straight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</si>
</sst>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A500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CB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Alignment="1">
      <alignment horizontal="left" vertical="center"/>
    </xf>
    <xf numFmtId="164" fontId="3" fillId="0" borderId="0" xfId="0" applyNumberFormat="1" applyFont="1"/>
    <xf numFmtId="0" fontId="0" fillId="0" borderId="0" xfId="0" applyAlignment="1">
      <alignment horizontal="left" vertical="top" wrapText="1"/>
    </xf>
    <xf numFmtId="164" fontId="0" fillId="2" borderId="0" xfId="0" applyNumberFormat="1" applyFill="1" applyBorder="1"/>
    <xf numFmtId="164" fontId="0" fillId="2" borderId="0" xfId="0" applyNumberFormat="1" applyFill="1"/>
    <xf numFmtId="6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" fontId="0" fillId="0" borderId="0" xfId="0" applyNumberFormat="1"/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1" fillId="5" borderId="0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0" xfId="0" applyFont="1" applyFill="1" applyBorder="1"/>
    <xf numFmtId="9" fontId="0" fillId="5" borderId="0" xfId="0" applyNumberFormat="1" applyFill="1" applyBorder="1"/>
    <xf numFmtId="0" fontId="0" fillId="5" borderId="6" xfId="0" applyFill="1" applyBorder="1"/>
    <xf numFmtId="0" fontId="0" fillId="5" borderId="7" xfId="0" applyFill="1" applyBorder="1"/>
    <xf numFmtId="3" fontId="0" fillId="5" borderId="7" xfId="0" applyNumberFormat="1" applyFill="1" applyBorder="1"/>
    <xf numFmtId="0" fontId="0" fillId="5" borderId="8" xfId="0" applyFill="1" applyBorder="1"/>
    <xf numFmtId="164" fontId="4" fillId="6" borderId="0" xfId="0" applyNumberFormat="1" applyFont="1" applyFill="1"/>
    <xf numFmtId="164" fontId="4" fillId="6" borderId="0" xfId="0" applyNumberFormat="1" applyFont="1" applyFill="1" applyBorder="1"/>
    <xf numFmtId="9" fontId="3" fillId="0" borderId="0" xfId="0" applyNumberFormat="1" applyFont="1" applyFill="1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/>
    <xf numFmtId="0" fontId="0" fillId="0" borderId="0" xfId="0" applyFont="1" applyAlignment="1">
      <alignment wrapText="1"/>
    </xf>
  </cellXfs>
  <cellStyles count="2">
    <cellStyle name="Normal" xfId="0" builtinId="0"/>
    <cellStyle name="Normal 3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  <color rgb="FFFDCBCB"/>
      <color rgb="FFFCBCBC"/>
      <color rgb="FFF5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pane ySplit="1" topLeftCell="A2" activePane="bottomLeft" state="frozen"/>
      <selection pane="bottomLeft" activeCell="M27" sqref="M27"/>
    </sheetView>
  </sheetViews>
  <sheetFormatPr defaultColWidth="9.109375" defaultRowHeight="14.4" x14ac:dyDescent="0.3"/>
  <cols>
    <col min="1" max="1" width="17.88671875" style="3" bestFit="1" customWidth="1"/>
    <col min="2" max="2" width="10.88671875" style="3" bestFit="1" customWidth="1"/>
    <col min="3" max="3" width="11.6640625" style="3" customWidth="1"/>
    <col min="4" max="4" width="11.33203125" style="3" bestFit="1" customWidth="1"/>
    <col min="5" max="5" width="14.44140625" style="3" bestFit="1" customWidth="1"/>
    <col min="6" max="6" width="2.88671875" style="3" customWidth="1"/>
    <col min="7" max="7" width="12.5546875" style="3" bestFit="1" customWidth="1"/>
    <col min="8" max="8" width="2.109375" style="3" customWidth="1"/>
    <col min="9" max="9" width="11.44140625" customWidth="1"/>
    <col min="10" max="10" width="2.5546875" style="27" customWidth="1"/>
    <col min="11" max="11" width="12.5546875" style="27" customWidth="1"/>
    <col min="12" max="12" width="20.77734375" style="27" customWidth="1"/>
    <col min="13" max="13" width="12.33203125" style="27" customWidth="1"/>
    <col min="14" max="14" width="2.5546875" style="27" customWidth="1"/>
    <col min="15" max="15" width="8.88671875" style="27" customWidth="1"/>
    <col min="16" max="16" width="16" customWidth="1"/>
    <col min="17" max="17" width="1.88671875" style="3" customWidth="1"/>
    <col min="18" max="18" width="6.33203125" style="3" bestFit="1" customWidth="1"/>
    <col min="19" max="19" width="10.6640625" style="3" customWidth="1"/>
    <col min="20" max="20" width="1.88671875" style="3" customWidth="1"/>
    <col min="21" max="16384" width="9.109375" style="3"/>
  </cols>
  <sheetData>
    <row r="1" spans="1:20" s="14" customFormat="1" ht="27" customHeight="1" x14ac:dyDescent="0.25">
      <c r="A1" s="4" t="s">
        <v>24</v>
      </c>
      <c r="B1" s="4" t="s">
        <v>25</v>
      </c>
      <c r="C1" s="4" t="s">
        <v>26</v>
      </c>
      <c r="D1" s="4" t="s">
        <v>40</v>
      </c>
      <c r="E1" s="4" t="s">
        <v>41</v>
      </c>
      <c r="F1" s="4"/>
      <c r="G1" s="4" t="s">
        <v>39</v>
      </c>
      <c r="H1" s="4"/>
      <c r="I1" s="28" t="s">
        <v>47</v>
      </c>
      <c r="J1" s="26"/>
      <c r="K1" s="26" t="s">
        <v>49</v>
      </c>
      <c r="L1" s="26" t="s">
        <v>65</v>
      </c>
      <c r="M1" s="26" t="s">
        <v>42</v>
      </c>
      <c r="N1" s="26"/>
      <c r="O1" s="26" t="s">
        <v>48</v>
      </c>
    </row>
    <row r="2" spans="1:20" ht="15" x14ac:dyDescent="0.25">
      <c r="A2" s="3" t="s">
        <v>0</v>
      </c>
      <c r="B2" s="1">
        <v>8720</v>
      </c>
      <c r="C2" s="1">
        <v>479047</v>
      </c>
      <c r="D2" s="22">
        <v>26.83</v>
      </c>
      <c r="E2" s="22">
        <v>19.329999999999998</v>
      </c>
      <c r="F2" s="22"/>
      <c r="G2" s="15">
        <v>46419</v>
      </c>
      <c r="H2" s="15"/>
      <c r="I2" s="29">
        <f>(S5 * (B2 / B27) * 0.25) + (S5 * (C2 / C27) * 0.25) + (S5 * (D2 / D27) * 0.25) + ((S5 / 23) * 0.25)</f>
        <v>36796.96369868749</v>
      </c>
      <c r="J2" s="25"/>
      <c r="K2" s="25">
        <f>S5 * (B2 / B27)</f>
        <v>26983.417368167582</v>
      </c>
      <c r="L2" s="25">
        <f>G2*0.7005</f>
        <v>32516.5095</v>
      </c>
      <c r="M2" s="25">
        <f>(S5 * (B2 / B27) * S10) + (S5 * (C2 / C27) * S11) + (S5 * (E2 / E27) * S12) + ((S5 / 23) * S13)</f>
        <v>28206.943317137444</v>
      </c>
      <c r="N2" s="25"/>
      <c r="O2" s="45">
        <f xml:space="preserve"> 100% - (M2 / G2)</f>
        <v>0.39234056491657632</v>
      </c>
      <c r="Q2" s="5"/>
      <c r="R2" s="6"/>
      <c r="S2" s="6"/>
      <c r="T2" s="7"/>
    </row>
    <row r="3" spans="1:20" ht="15" x14ac:dyDescent="0.25">
      <c r="A3" s="3" t="s">
        <v>1</v>
      </c>
      <c r="B3" s="1">
        <v>5879</v>
      </c>
      <c r="C3" s="1">
        <v>102228</v>
      </c>
      <c r="D3" s="22">
        <v>34</v>
      </c>
      <c r="E3" s="22">
        <v>22</v>
      </c>
      <c r="F3" s="22"/>
      <c r="G3" s="15">
        <v>24959</v>
      </c>
      <c r="H3" s="15"/>
      <c r="I3" s="44">
        <f>(S5 * (B3 / B27) * 0.25) + (S5 * (C3 / C27) * 0.25) + (S5 * (D3 / D27) * 0.25) + ((S5 / 23) * 0.25)</f>
        <v>30650.575382097326</v>
      </c>
      <c r="J3" s="25"/>
      <c r="K3" s="25">
        <f>S5 * (B3 / B27)</f>
        <v>18192.145723332251</v>
      </c>
      <c r="L3" s="25">
        <f t="shared" ref="L3:L25" si="0">G3*0.7005</f>
        <v>17483.779500000001</v>
      </c>
      <c r="M3" s="25">
        <f>(S5 * (B3 / B27) * S10) + (S5 * (C3 / C27) * S11) + (S5 * (E3 / E27) * S12) + ((S5 / 23) * S13)</f>
        <v>19903.687521804051</v>
      </c>
      <c r="N3" s="25"/>
      <c r="O3" s="45">
        <f t="shared" ref="O3:O25" si="1" xml:space="preserve"> 100% - (M3 / G3)</f>
        <v>0.20254467239055851</v>
      </c>
      <c r="Q3" s="8"/>
      <c r="R3" s="9" t="s">
        <v>27</v>
      </c>
      <c r="S3" s="17">
        <v>1193024</v>
      </c>
      <c r="T3" s="10"/>
    </row>
    <row r="4" spans="1:20" ht="15" x14ac:dyDescent="0.25">
      <c r="A4" s="3" t="s">
        <v>2</v>
      </c>
      <c r="B4" s="1">
        <v>17287</v>
      </c>
      <c r="C4" s="1">
        <v>857075</v>
      </c>
      <c r="D4" s="22">
        <v>42</v>
      </c>
      <c r="E4" s="22">
        <v>28</v>
      </c>
      <c r="F4" s="22"/>
      <c r="G4" s="15">
        <v>105584.73000000001</v>
      </c>
      <c r="H4" s="15"/>
      <c r="I4" s="29">
        <f>(S5 * (B4 / B27) * 0.25) + (S5 * (C4 / C27) * 0.25) + (S5 * (D4 / D27) * 0.25) + ((S5 / 23) * 0.25)</f>
        <v>53355.946143452631</v>
      </c>
      <c r="J4" s="25"/>
      <c r="K4" s="25">
        <f>S5 * (B4 / B27)</f>
        <v>53493.387160953331</v>
      </c>
      <c r="L4" s="25">
        <f t="shared" si="0"/>
        <v>73962.103365000003</v>
      </c>
      <c r="M4" s="25">
        <f>(S5 * (B4 / B27) * S10) + (S5 * (C4 / C27) * S11) + (S5 * (E4 / E27) * S12) + ((S5 / 23) * S13)</f>
        <v>48708.346792097822</v>
      </c>
      <c r="N4" s="25"/>
      <c r="O4" s="45">
        <f t="shared" si="1"/>
        <v>0.53868000806463379</v>
      </c>
      <c r="Q4" s="8"/>
      <c r="R4" s="9" t="s">
        <v>28</v>
      </c>
      <c r="S4" s="17">
        <v>227000</v>
      </c>
      <c r="T4" s="10"/>
    </row>
    <row r="5" spans="1:20" ht="15" x14ac:dyDescent="0.25">
      <c r="A5" s="3" t="s">
        <v>3</v>
      </c>
      <c r="B5" s="1">
        <v>14687</v>
      </c>
      <c r="C5" s="1">
        <v>720854</v>
      </c>
      <c r="D5" s="22">
        <v>34</v>
      </c>
      <c r="E5" s="22">
        <v>26</v>
      </c>
      <c r="F5" s="22"/>
      <c r="G5" s="15">
        <v>47700</v>
      </c>
      <c r="H5" s="15"/>
      <c r="I5" s="29">
        <f>(S5 * (B5 / B27) * 0.25) + (S5 * (C5 / C27) * 0.25) + (S5 * (D5 / D27) * 0.25) + ((S5 / 23) * 0.25)</f>
        <v>47089.410851230874</v>
      </c>
      <c r="J5" s="25"/>
      <c r="K5" s="25">
        <f>S5 * (B5 / B27)</f>
        <v>45447.872808059321</v>
      </c>
      <c r="L5" s="25">
        <f t="shared" si="0"/>
        <v>33413.85</v>
      </c>
      <c r="M5" s="25">
        <f>(S5 * (B5 / B27) * S10) + (S5 * (C5 / C27) * S11) + (S5 * (E5 / E27) * S12) + ((S5 / 23) * S13)</f>
        <v>42403.872755203913</v>
      </c>
      <c r="N5" s="25"/>
      <c r="O5" s="45">
        <f t="shared" si="1"/>
        <v>0.11102992127455114</v>
      </c>
      <c r="Q5" s="8"/>
      <c r="R5" s="9" t="s">
        <v>23</v>
      </c>
      <c r="S5" s="18">
        <v>1420024</v>
      </c>
      <c r="T5" s="10"/>
    </row>
    <row r="6" spans="1:20" ht="15" x14ac:dyDescent="0.25">
      <c r="A6" s="3" t="s">
        <v>4</v>
      </c>
      <c r="B6" s="1">
        <v>14823</v>
      </c>
      <c r="C6" s="1">
        <v>931440</v>
      </c>
      <c r="D6" s="22">
        <v>48.3</v>
      </c>
      <c r="E6" s="22">
        <v>33.799999999999997</v>
      </c>
      <c r="F6" s="22"/>
      <c r="G6" s="15">
        <v>95769</v>
      </c>
      <c r="H6" s="15"/>
      <c r="I6" s="29">
        <f>(S5 * (B6 / B27) * 0.25) + (S5 * (C6 / C27) * 0.25) + (S5 * (D6 / D27) * 0.25) + ((S5 / 23) * 0.25)</f>
        <v>54288.698182730659</v>
      </c>
      <c r="J6" s="25"/>
      <c r="K6" s="25">
        <f>S5 * (B6 / B27)</f>
        <v>45868.715097287626</v>
      </c>
      <c r="L6" s="25">
        <f t="shared" si="0"/>
        <v>67086.184500000003</v>
      </c>
      <c r="M6" s="25">
        <f>(S5 * (B6 / B27) * S10) + (S5 * (C6 / C27) * S11) + (S5 * (E6 / E27) * S12) + ((S5 / 23) * S13)</f>
        <v>47521.596269891423</v>
      </c>
      <c r="N6" s="25"/>
      <c r="O6" s="45">
        <f t="shared" si="1"/>
        <v>0.50378936534900198</v>
      </c>
      <c r="Q6" s="11"/>
      <c r="R6" s="12"/>
      <c r="S6" s="12"/>
      <c r="T6" s="13"/>
    </row>
    <row r="7" spans="1:20" ht="15" x14ac:dyDescent="0.25">
      <c r="A7" s="3" t="s">
        <v>5</v>
      </c>
      <c r="B7" s="1">
        <v>23179</v>
      </c>
      <c r="C7" s="1">
        <v>2077611</v>
      </c>
      <c r="D7" s="22">
        <v>80</v>
      </c>
      <c r="E7" s="22">
        <v>51</v>
      </c>
      <c r="F7" s="22"/>
      <c r="G7" s="15">
        <v>90479</v>
      </c>
      <c r="H7" s="15"/>
      <c r="I7" s="29">
        <f>(S5 * (B7 / B27) * 0.25) + (S5 * (C7 / C27) * 0.25) + (S5 * (D7 / D27) * 0.25) + ((S5 / 23) * 0.25)</f>
        <v>87048.629900535016</v>
      </c>
      <c r="J7" s="25"/>
      <c r="K7" s="25">
        <f>S5 * (B7 / B27)</f>
        <v>71725.760456050048</v>
      </c>
      <c r="L7" s="25">
        <f t="shared" si="0"/>
        <v>63380.539499999999</v>
      </c>
      <c r="M7" s="25">
        <f>(S5 * (B7 / B27) * S10) + (S5 * (C7 / C27) * S11) + (S5 * (E7 / E27) * S12) + ((S5 / 23) * S13)</f>
        <v>79757.611120999922</v>
      </c>
      <c r="N7" s="25"/>
      <c r="O7" s="45">
        <f t="shared" si="1"/>
        <v>0.11849588168525382</v>
      </c>
    </row>
    <row r="8" spans="1:20" ht="15" x14ac:dyDescent="0.25">
      <c r="A8" s="3" t="s">
        <v>6</v>
      </c>
      <c r="B8" s="1">
        <v>38128</v>
      </c>
      <c r="C8" s="1">
        <v>1180881</v>
      </c>
      <c r="D8" s="22">
        <v>77</v>
      </c>
      <c r="E8" s="22">
        <v>55</v>
      </c>
      <c r="F8" s="22"/>
      <c r="G8" s="15">
        <v>153676</v>
      </c>
      <c r="H8" s="15"/>
      <c r="I8" s="29">
        <f>(S5 * (B8 / B27) * 0.25) + (S5 * (C8 / C27) * 0.25) + (S5 * (D8 / D27) * 0.25) + ((S5 / 23) * 0.25)</f>
        <v>83860.583475427629</v>
      </c>
      <c r="J8" s="25"/>
      <c r="K8" s="25">
        <f>S5 * (B8 / B27)</f>
        <v>117984.37355659332</v>
      </c>
      <c r="L8" s="25">
        <f t="shared" si="0"/>
        <v>107650.038</v>
      </c>
      <c r="M8" s="25">
        <f>(S5 * (B8 / B27) * S10) + (S5 * (C8 / C27) * S11) + (S5 * (E8 / E27) * S12) + ((S5 / 23) * S13)</f>
        <v>92897.884594660325</v>
      </c>
      <c r="N8" s="25"/>
      <c r="O8" s="45">
        <f t="shared" si="1"/>
        <v>0.39549516779028393</v>
      </c>
      <c r="Q8" s="31"/>
      <c r="R8" s="32"/>
      <c r="S8" s="32"/>
      <c r="T8" s="33"/>
    </row>
    <row r="9" spans="1:20" ht="15" x14ac:dyDescent="0.25">
      <c r="A9" s="3" t="s">
        <v>7</v>
      </c>
      <c r="B9" s="1">
        <v>8485</v>
      </c>
      <c r="C9" s="1">
        <v>734543</v>
      </c>
      <c r="D9" s="22">
        <v>31.21</v>
      </c>
      <c r="E9" s="22">
        <v>25.15</v>
      </c>
      <c r="F9" s="22"/>
      <c r="G9" s="15">
        <v>51293</v>
      </c>
      <c r="H9" s="15"/>
      <c r="I9" s="29">
        <f>(S5 * (B9 / B27) * 0.25) + (S5 * (C9 / C27) * 0.25) + (S5 * (D9 / D27) * 0.25) + ((S5 / 23) * 0.25)</f>
        <v>41759.633619849024</v>
      </c>
      <c r="J9" s="25"/>
      <c r="K9" s="25">
        <f>S5 * (B9 / B27)</f>
        <v>26256.226647809857</v>
      </c>
      <c r="L9" s="25">
        <f t="shared" si="0"/>
        <v>35930.746500000001</v>
      </c>
      <c r="M9" s="25">
        <f>(S5 * (B9 / B27) * S10) + (S5 * (C9 / C27) * S11) + (S5 * (E9 / E27) * S12) + ((S5 / 23) * S13)</f>
        <v>32729.299385675022</v>
      </c>
      <c r="N9" s="25"/>
      <c r="O9" s="45">
        <f t="shared" si="1"/>
        <v>0.36191489314964964</v>
      </c>
      <c r="Q9" s="34"/>
      <c r="R9" s="30" t="s">
        <v>42</v>
      </c>
      <c r="S9" s="35"/>
      <c r="T9" s="36"/>
    </row>
    <row r="10" spans="1:20" ht="15" x14ac:dyDescent="0.25">
      <c r="A10" s="3" t="s">
        <v>8</v>
      </c>
      <c r="B10" s="1">
        <v>36809</v>
      </c>
      <c r="C10" s="1">
        <v>1125655</v>
      </c>
      <c r="D10" s="22">
        <v>71.88</v>
      </c>
      <c r="E10" s="22">
        <v>58.35</v>
      </c>
      <c r="F10" s="22"/>
      <c r="G10" s="15">
        <v>107627</v>
      </c>
      <c r="H10" s="15"/>
      <c r="I10" s="29">
        <f>(S5 * (B10 / B27) * 0.25) + (S5 * (C10 / C27) * 0.25) + (S5 * (D10 / D27) * 0.25) + ((S5 / 23) * 0.25)</f>
        <v>80614.074640345541</v>
      </c>
      <c r="J10" s="25"/>
      <c r="K10" s="43">
        <f>S5 * (B10 / B27)</f>
        <v>113902.82223679824</v>
      </c>
      <c r="L10" s="25">
        <f t="shared" si="0"/>
        <v>75392.713499999998</v>
      </c>
      <c r="M10" s="25">
        <f>(S5 * (B10 / B27) * S10) + (S5 * (C10 / C27) * S11) + (S5 * (E10 / E27) * S12) + ((S5 / 23) * S13)</f>
        <v>91151.60510548843</v>
      </c>
      <c r="N10" s="25"/>
      <c r="O10" s="45">
        <f t="shared" si="1"/>
        <v>0.15307864099632595</v>
      </c>
      <c r="Q10" s="34"/>
      <c r="R10" s="37" t="s">
        <v>43</v>
      </c>
      <c r="S10" s="38">
        <v>0.5</v>
      </c>
      <c r="T10" s="36"/>
    </row>
    <row r="11" spans="1:20" ht="15" x14ac:dyDescent="0.25">
      <c r="A11" s="3" t="s">
        <v>9</v>
      </c>
      <c r="B11" s="1">
        <v>24488</v>
      </c>
      <c r="C11" s="1">
        <v>867804</v>
      </c>
      <c r="D11" s="22">
        <v>50.75</v>
      </c>
      <c r="E11" s="22">
        <v>39.1</v>
      </c>
      <c r="F11" s="22"/>
      <c r="G11" s="15">
        <v>90889.8</v>
      </c>
      <c r="H11" s="15"/>
      <c r="I11" s="29">
        <f>(S5 * (B11 / B27) * 0.25) + (S5 * (C11 / C27) * 0.25) + (S5 * (D11 / D27) * 0.25) + ((S5 / 23) * 0.25)</f>
        <v>61429.605885313351</v>
      </c>
      <c r="J11" s="25"/>
      <c r="K11" s="25">
        <f>S5 * (B11 / B27)</f>
        <v>75776.367489872457</v>
      </c>
      <c r="L11" s="25">
        <f t="shared" si="0"/>
        <v>63668.304900000003</v>
      </c>
      <c r="M11" s="25">
        <f>(S5 * (B11 / B27) * S10) + (S5 * (C11 / C27) * S11) + (S5 * (E11 / E27) * S12) + ((S5 / 23) * S13)</f>
        <v>63236.785310618725</v>
      </c>
      <c r="N11" s="25"/>
      <c r="O11" s="45">
        <f t="shared" si="1"/>
        <v>0.30424772295000402</v>
      </c>
      <c r="Q11" s="34"/>
      <c r="R11" s="35" t="s">
        <v>44</v>
      </c>
      <c r="S11" s="38">
        <v>0.2</v>
      </c>
      <c r="T11" s="36"/>
    </row>
    <row r="12" spans="1:20" ht="15" x14ac:dyDescent="0.25">
      <c r="A12" s="3" t="s">
        <v>10</v>
      </c>
      <c r="B12" s="1">
        <v>1047</v>
      </c>
      <c r="C12" s="1">
        <v>37844</v>
      </c>
      <c r="D12" s="22">
        <v>8</v>
      </c>
      <c r="E12" s="22">
        <v>6</v>
      </c>
      <c r="F12" s="22"/>
      <c r="G12" s="15">
        <v>9419</v>
      </c>
      <c r="H12" s="15"/>
      <c r="I12" s="44">
        <f>(S5 * (B12 / B27) * 0.25) + (S5 * (C12 / C27) * 0.25) + (S5 * (D12 / D27) * 0.25) + ((S5 / 23) * 0.25)</f>
        <v>18969.566551581484</v>
      </c>
      <c r="J12" s="25"/>
      <c r="K12" s="25">
        <f>S5 * (B12 / B27)</f>
        <v>3239.8667413384701</v>
      </c>
      <c r="L12" s="25">
        <f t="shared" si="0"/>
        <v>6598.0095000000001</v>
      </c>
      <c r="M12" s="25">
        <f>(S5 * (B12 / B27) * S10) + (S5 * (C12 / C27) * S11) + (S5 * (E12 / E27) * S12) + ((S5 / 23) * S13)</f>
        <v>6936.5774066333997</v>
      </c>
      <c r="N12" s="25"/>
      <c r="O12" s="45">
        <f t="shared" si="1"/>
        <v>0.26355479279823768</v>
      </c>
      <c r="Q12" s="34"/>
      <c r="R12" s="35" t="s">
        <v>45</v>
      </c>
      <c r="S12" s="38">
        <v>0.2</v>
      </c>
      <c r="T12" s="36"/>
    </row>
    <row r="13" spans="1:20" ht="15" x14ac:dyDescent="0.25">
      <c r="A13" s="3" t="s">
        <v>11</v>
      </c>
      <c r="B13" s="1">
        <v>6631</v>
      </c>
      <c r="C13" s="1">
        <v>278895</v>
      </c>
      <c r="D13" s="22">
        <v>17</v>
      </c>
      <c r="E13" s="22">
        <v>15</v>
      </c>
      <c r="F13" s="22"/>
      <c r="G13" s="15">
        <v>23451</v>
      </c>
      <c r="H13" s="15"/>
      <c r="I13" s="44">
        <f>(S5 * (B13 / B27) * 0.25) + (S5 * (C13 / C27) * 0.25) + (S5 * (D13 / D27) * 0.25) + ((S5 / 23) * 0.25)</f>
        <v>29442.514988967501</v>
      </c>
      <c r="J13" s="25"/>
      <c r="K13" s="25">
        <f>S5 * (B13 / B27)</f>
        <v>20519.156028476977</v>
      </c>
      <c r="L13" s="25">
        <f t="shared" si="0"/>
        <v>16427.425500000001</v>
      </c>
      <c r="M13" s="25">
        <f>(S5 * (B13 / B27) * S10) + (S5 * (C13 / C27) * S11) + (S5 * (E13 / E27) * S12) + ((S5 / 23) * S13)</f>
        <v>21214.436238476996</v>
      </c>
      <c r="N13" s="25"/>
      <c r="O13" s="45">
        <f t="shared" si="1"/>
        <v>9.5371786342714815E-2</v>
      </c>
      <c r="Q13" s="34"/>
      <c r="R13" s="35" t="s">
        <v>46</v>
      </c>
      <c r="S13" s="38">
        <v>0.05</v>
      </c>
      <c r="T13" s="36"/>
    </row>
    <row r="14" spans="1:20" ht="15" x14ac:dyDescent="0.25">
      <c r="A14" s="3" t="s">
        <v>12</v>
      </c>
      <c r="B14" s="1">
        <v>40131</v>
      </c>
      <c r="C14" s="1">
        <v>1514701</v>
      </c>
      <c r="D14" s="22">
        <v>137</v>
      </c>
      <c r="E14" s="22">
        <v>87</v>
      </c>
      <c r="F14" s="22"/>
      <c r="G14" s="15">
        <v>107960</v>
      </c>
      <c r="H14" s="15"/>
      <c r="I14" s="29">
        <f>(S5 * (B14 / B27) * 0.25) + (S5 * (C14 / C27) * 0.25) + (S5 * (D14 / D27) * 0.25) + ((S5 / 23) * 0.25)</f>
        <v>106622.06181551158</v>
      </c>
      <c r="J14" s="25"/>
      <c r="K14" s="43">
        <f>S5 * (B14 / B27)</f>
        <v>124182.51403691896</v>
      </c>
      <c r="L14" s="25">
        <f t="shared" si="0"/>
        <v>75625.98</v>
      </c>
      <c r="M14" s="25">
        <f>(S5 * (B14 / B27) * S10) + (S5 * (C14 / C27) * S11) + (S5 * (E14 / E27) * S12) + ((S5 / 23) * S13)</f>
        <v>109531.14025405572</v>
      </c>
      <c r="N14" s="25"/>
      <c r="O14" s="45">
        <f t="shared" si="1"/>
        <v>-1.4552984939382396E-2</v>
      </c>
      <c r="Q14" s="39"/>
      <c r="R14" s="40"/>
      <c r="S14" s="41"/>
      <c r="T14" s="42"/>
    </row>
    <row r="15" spans="1:20" ht="15" x14ac:dyDescent="0.25">
      <c r="A15" s="3" t="s">
        <v>13</v>
      </c>
      <c r="B15" s="1">
        <v>23966</v>
      </c>
      <c r="C15" s="1">
        <v>783144</v>
      </c>
      <c r="D15" s="22">
        <v>47.8</v>
      </c>
      <c r="E15" s="22">
        <v>39</v>
      </c>
      <c r="F15" s="22"/>
      <c r="G15" s="15">
        <v>127079</v>
      </c>
      <c r="H15" s="15"/>
      <c r="I15" s="29">
        <f>(S5 * (B15 / B27) * 0.25) + (S5 * (C15 / C27) * 0.25) + (S5 * (D15 / D27) * 0.25) + ((S5 / 23) * 0.25)</f>
        <v>58921.037387812408</v>
      </c>
      <c r="J15" s="25"/>
      <c r="K15" s="25">
        <f>S5 * (B15 / B27)</f>
        <v>74161.075762099121</v>
      </c>
      <c r="L15" s="25">
        <f t="shared" si="0"/>
        <v>89018.839500000002</v>
      </c>
      <c r="M15" s="25">
        <f>(S5 * (B15 / B27) * S10) + (S5 * (C15 / C27) * S11) + (S5 * (E15 / E27) * S12) + ((S5 / 23) * S13)</f>
        <v>61346.082177695716</v>
      </c>
      <c r="N15" s="25"/>
      <c r="O15" s="45">
        <f t="shared" si="1"/>
        <v>0.51726026977159312</v>
      </c>
    </row>
    <row r="16" spans="1:20" ht="15" x14ac:dyDescent="0.25">
      <c r="A16" s="3" t="s">
        <v>14</v>
      </c>
      <c r="B16" s="1">
        <v>29349</v>
      </c>
      <c r="C16" s="1">
        <v>1434922</v>
      </c>
      <c r="D16" s="22">
        <v>69</v>
      </c>
      <c r="E16" s="22">
        <v>49</v>
      </c>
      <c r="F16" s="22"/>
      <c r="G16" s="25">
        <v>161000</v>
      </c>
      <c r="H16" s="25"/>
      <c r="I16" s="29">
        <f>(S5 * (B16 / B27) * 0.25) + (S5 * (C16 / C27) * 0.25) + (S5 * (D16 / D27) * 0.25) + ((S5 / 23) * 0.25)</f>
        <v>78885.827922504832</v>
      </c>
      <c r="J16" s="25"/>
      <c r="K16" s="25">
        <f>S5 * (B16 / B27)</f>
        <v>90818.384901186975</v>
      </c>
      <c r="L16" s="25">
        <f t="shared" si="0"/>
        <v>112780.5</v>
      </c>
      <c r="M16" s="25">
        <f>(S5 * (B16 / B27) * S10) + (S5 * (C16 / C27) * S11) + (S5 * (E16 / E27) * S12) + ((S5 / 23) * S13)</f>
        <v>80718.293325776991</v>
      </c>
      <c r="N16" s="25"/>
      <c r="O16" s="45">
        <f t="shared" si="1"/>
        <v>0.49864414083368325</v>
      </c>
    </row>
    <row r="17" spans="1:20" ht="15" x14ac:dyDescent="0.25">
      <c r="A17" s="3" t="s">
        <v>15</v>
      </c>
      <c r="B17" s="1">
        <v>18952</v>
      </c>
      <c r="C17" s="1">
        <v>987790</v>
      </c>
      <c r="D17" s="22">
        <v>67.95</v>
      </c>
      <c r="E17" s="22">
        <v>41.45</v>
      </c>
      <c r="F17" s="22"/>
      <c r="G17" s="15">
        <v>63357</v>
      </c>
      <c r="H17" s="15"/>
      <c r="I17" s="29">
        <f>(S5 * (B17 / B27) * 0.25) + (S5 * (C17 / C27) * 0.25) + (S5 * (D17 / D27) * 0.25) + ((S5 / 23) * 0.25)</f>
        <v>63605.604684310289</v>
      </c>
      <c r="J17" s="25"/>
      <c r="K17" s="25">
        <f>S5 * (B17 / B27)</f>
        <v>58645.610775402762</v>
      </c>
      <c r="L17" s="25">
        <f t="shared" si="0"/>
        <v>44381.578500000003</v>
      </c>
      <c r="M17" s="25">
        <f>(S5 * (B17 / B27) * S10) + (S5 * (C17 / C27) * S11) + (S5 * (E17 / E27) * S12) + ((S5 / 23) * S13)</f>
        <v>56853.634672380169</v>
      </c>
      <c r="N17" s="25"/>
      <c r="O17" s="45">
        <f t="shared" si="1"/>
        <v>0.10264635837586744</v>
      </c>
    </row>
    <row r="18" spans="1:20" ht="15" x14ac:dyDescent="0.25">
      <c r="A18" s="3" t="s">
        <v>16</v>
      </c>
      <c r="B18" s="1">
        <v>33483</v>
      </c>
      <c r="C18" s="1">
        <v>2595454</v>
      </c>
      <c r="D18" s="22">
        <v>112.78</v>
      </c>
      <c r="E18" s="22">
        <v>81.27000000000001</v>
      </c>
      <c r="F18" s="22"/>
      <c r="G18" s="15">
        <v>179891</v>
      </c>
      <c r="H18" s="15"/>
      <c r="I18" s="29">
        <f>(S5 * (B18 / B27) * 0.25) + (S5 * (C18 / C27) * 0.25) + (S5 * (D18 / D27) * 0.25) + ((S5 / 23) * 0.25)</f>
        <v>111828.02348444397</v>
      </c>
      <c r="J18" s="25"/>
      <c r="K18" s="25">
        <f>S5 * (B18 / B27)</f>
        <v>103610.75272228845</v>
      </c>
      <c r="L18" s="25">
        <f t="shared" si="0"/>
        <v>126013.6455</v>
      </c>
      <c r="M18" s="25">
        <f>(S5 * (B18 / B27) * S10) + (S5 * (C18 / C27) * S11) + (S5 * (E18 / E27) * S12) + ((S5 / 23) * S13)</f>
        <v>111017.73033392311</v>
      </c>
      <c r="N18" s="25"/>
      <c r="O18" s="45">
        <f t="shared" si="1"/>
        <v>0.38286111960062974</v>
      </c>
    </row>
    <row r="19" spans="1:20" ht="15" x14ac:dyDescent="0.25">
      <c r="A19" s="3" t="s">
        <v>17</v>
      </c>
      <c r="B19" s="1">
        <v>29465</v>
      </c>
      <c r="C19" s="1">
        <v>1580912</v>
      </c>
      <c r="D19" s="22">
        <v>90</v>
      </c>
      <c r="E19" s="22">
        <v>75</v>
      </c>
      <c r="F19" s="22"/>
      <c r="G19" s="15">
        <v>104760</v>
      </c>
      <c r="H19" s="15"/>
      <c r="I19" s="29">
        <f>(S5 * (B19 / B27) * 0.25) + (S5 * (C19 / C27) * 0.25) + (S5 * (D19 / D27) * 0.25) + ((S5 / 23) * 0.25)</f>
        <v>86853.323951332291</v>
      </c>
      <c r="J19" s="25"/>
      <c r="K19" s="25">
        <f>S5 * (B19 / B27)</f>
        <v>91177.338618469948</v>
      </c>
      <c r="L19" s="25">
        <f t="shared" si="0"/>
        <v>73384.38</v>
      </c>
      <c r="M19" s="25">
        <f>(S5 * (B19 / B27) * S10) + (S5 * (C19 / C27) * S11) + (S5 * (E19 / E27) * S12) + ((S5 / 23) * S13)</f>
        <v>90335.472370051677</v>
      </c>
      <c r="N19" s="25"/>
      <c r="O19" s="45">
        <f t="shared" si="1"/>
        <v>0.1376911763072578</v>
      </c>
    </row>
    <row r="20" spans="1:20" ht="15" x14ac:dyDescent="0.25">
      <c r="A20" s="3" t="s">
        <v>18</v>
      </c>
      <c r="B20" s="1">
        <v>32713</v>
      </c>
      <c r="C20" s="1">
        <v>1563578</v>
      </c>
      <c r="D20" s="22">
        <v>89.32</v>
      </c>
      <c r="E20" s="22">
        <v>70.319999999999993</v>
      </c>
      <c r="F20" s="22"/>
      <c r="G20" s="15">
        <v>124406</v>
      </c>
      <c r="H20" s="15"/>
      <c r="I20" s="29">
        <f>(S5 * (B20 / B27) * 0.25) + (S5 * (C20 / C27) * 0.25) + (S5 * (D20 / D27) * 0.25) + ((S5 / 23) * 0.25)</f>
        <v>88914.769036844329</v>
      </c>
      <c r="J20" s="25"/>
      <c r="K20" s="25">
        <f>S5 * (B20 / B27)</f>
        <v>101228.04270239291</v>
      </c>
      <c r="L20" s="25">
        <f t="shared" si="0"/>
        <v>87146.403000000006</v>
      </c>
      <c r="M20" s="25">
        <f>(S5 * (B20 / B27) * S10) + (S5 * (C20 / C27) * S11) + (S5 * (E20 / E27) * S12) + ((S5 / 23) * S13)</f>
        <v>93773.364815281137</v>
      </c>
      <c r="N20" s="25"/>
      <c r="O20" s="45">
        <f t="shared" si="1"/>
        <v>0.24623117200712874</v>
      </c>
    </row>
    <row r="21" spans="1:20" ht="15" x14ac:dyDescent="0.25">
      <c r="A21" s="3" t="s">
        <v>19</v>
      </c>
      <c r="B21" s="1">
        <v>20186</v>
      </c>
      <c r="C21" s="1">
        <v>831633</v>
      </c>
      <c r="D21" s="22">
        <v>60</v>
      </c>
      <c r="E21" s="22">
        <v>42</v>
      </c>
      <c r="F21" s="22"/>
      <c r="G21" s="15">
        <v>94769</v>
      </c>
      <c r="H21" s="15"/>
      <c r="I21" s="29">
        <f>(S5 * (B21 / B27) * 0.25) + (S5 * (C21 / C27) * 0.25) + (S5 * (D21 / D27) * 0.25) + ((S5 / 23) * 0.25)</f>
        <v>60008.253088577447</v>
      </c>
      <c r="J21" s="25"/>
      <c r="K21" s="25">
        <f>S5 * (B21 / B27)</f>
        <v>62464.135664430141</v>
      </c>
      <c r="L21" s="25">
        <f t="shared" si="0"/>
        <v>66385.684500000003</v>
      </c>
      <c r="M21" s="25">
        <f>(S5 * (B21 / B27) * S10) + (S5 * (C21 / C27) * S11) + (S5 * (E21 / E27) * S12) + ((S5 / 23) * S13)</f>
        <v>56980.444758152255</v>
      </c>
      <c r="N21" s="25"/>
      <c r="O21" s="45">
        <f t="shared" si="1"/>
        <v>0.39874384283729647</v>
      </c>
    </row>
    <row r="22" spans="1:20" ht="15" x14ac:dyDescent="0.25">
      <c r="A22" s="3" t="s">
        <v>20</v>
      </c>
      <c r="B22" s="1">
        <v>12154</v>
      </c>
      <c r="C22" s="1">
        <v>831165</v>
      </c>
      <c r="D22" s="22">
        <v>70</v>
      </c>
      <c r="E22" s="22">
        <v>48</v>
      </c>
      <c r="F22" s="22"/>
      <c r="G22" s="25">
        <v>93221</v>
      </c>
      <c r="H22" s="25"/>
      <c r="I22" s="29">
        <f>(S5 * (B22 / B27) * 0.25) + (S5 * (C22 / C27) * 0.25) + (S5 * (D22 / D27) * 0.25) + ((S5 / 23) * 0.25)</f>
        <v>56457.058874337388</v>
      </c>
      <c r="J22" s="25"/>
      <c r="K22" s="25">
        <f>S5 * (B22 / B27)</f>
        <v>37609.685171182209</v>
      </c>
      <c r="L22" s="25">
        <f t="shared" si="0"/>
        <v>65301.3105</v>
      </c>
      <c r="M22" s="25">
        <f>(S5 * (B22 / B27) * S10) + (S5 * (C22 / C27) * S11) + (S5 * (E22 / E27) * S12) + ((S5 / 23) * S13)</f>
        <v>46305.99250143674</v>
      </c>
      <c r="N22" s="25"/>
      <c r="O22" s="45">
        <f t="shared" si="1"/>
        <v>0.5032665118220494</v>
      </c>
    </row>
    <row r="23" spans="1:20" ht="15" x14ac:dyDescent="0.25">
      <c r="A23" s="3" t="s">
        <v>21</v>
      </c>
      <c r="B23" s="1">
        <v>9290</v>
      </c>
      <c r="C23" s="1">
        <v>786728</v>
      </c>
      <c r="D23" s="22">
        <v>39.94</v>
      </c>
      <c r="E23" s="22">
        <v>37.200000000000003</v>
      </c>
      <c r="F23" s="22"/>
      <c r="G23" s="15">
        <v>67331</v>
      </c>
      <c r="H23" s="15"/>
      <c r="I23" s="29">
        <f>(S5 * (B23 / B27) * 0.25) + (S5 * (C23 / C27) * 0.25) + (S5 * (D23 / D27) * 0.25) + ((S5 / 23) * 0.25)</f>
        <v>45524.956553389085</v>
      </c>
      <c r="J23" s="25"/>
      <c r="K23" s="25">
        <f>S5 * (B23 / B27)</f>
        <v>28747.241668609735</v>
      </c>
      <c r="L23" s="25">
        <f t="shared" si="0"/>
        <v>47165.3655</v>
      </c>
      <c r="M23" s="25">
        <f>(S5 * (B23 / B27) * S10) + (S5 * (C23 / C27) * S11) + (S5 * (E23 / E27) * S12) + ((S5 / 23) * S13)</f>
        <v>38156.195083786632</v>
      </c>
      <c r="N23" s="25"/>
      <c r="O23" s="45">
        <f t="shared" si="1"/>
        <v>0.43330419741595061</v>
      </c>
    </row>
    <row r="24" spans="1:20" ht="15" x14ac:dyDescent="0.25">
      <c r="A24" s="3" t="s">
        <v>22</v>
      </c>
      <c r="B24" s="1">
        <v>9045</v>
      </c>
      <c r="C24" s="1">
        <v>513565</v>
      </c>
      <c r="D24" s="22">
        <v>25</v>
      </c>
      <c r="E24" s="22">
        <v>20</v>
      </c>
      <c r="F24" s="22"/>
      <c r="G24" s="15">
        <v>53807</v>
      </c>
      <c r="H24" s="15"/>
      <c r="I24" s="29">
        <f>(S5 * (B24 / B27) * 0.25) + (S5 * (C24 / C27) * 0.25) + (S5 * (D24 / D27) * 0.25) + ((S5 / 23) * 0.25)</f>
        <v>37096.879880717825</v>
      </c>
      <c r="J24" s="25"/>
      <c r="K24" s="25">
        <f>S5 * (B24 / B27)</f>
        <v>27989.106662279333</v>
      </c>
      <c r="L24" s="25">
        <f t="shared" si="0"/>
        <v>37691.803500000002</v>
      </c>
      <c r="M24" s="25">
        <f>(S5 * (B24 / B27) * S10) + (S5 * (C24 / C27) * S11) + (S5 * (E24 / E27) * S12) + ((S5 / 23) * S13)</f>
        <v>29335.803888772429</v>
      </c>
      <c r="N24" s="25"/>
      <c r="O24" s="45">
        <f t="shared" si="1"/>
        <v>0.45479577213424971</v>
      </c>
    </row>
    <row r="25" spans="1:20" x14ac:dyDescent="0.3">
      <c r="A25" s="3" t="s">
        <v>38</v>
      </c>
      <c r="B25" s="1"/>
      <c r="C25" s="1"/>
      <c r="D25" s="22"/>
      <c r="E25" s="22"/>
      <c r="F25" s="22"/>
      <c r="G25" s="15">
        <v>2100</v>
      </c>
      <c r="H25" s="15"/>
      <c r="I25" s="29">
        <v>0</v>
      </c>
      <c r="J25" s="25"/>
      <c r="K25" s="25">
        <v>0</v>
      </c>
      <c r="L25" s="25">
        <f t="shared" si="0"/>
        <v>1471.05</v>
      </c>
      <c r="M25" s="25"/>
      <c r="N25" s="25"/>
      <c r="O25" s="45">
        <f t="shared" si="1"/>
        <v>1</v>
      </c>
    </row>
    <row r="26" spans="1:20" x14ac:dyDescent="0.3">
      <c r="B26" s="1"/>
      <c r="C26" s="1"/>
      <c r="D26" s="22"/>
      <c r="E26" s="22"/>
      <c r="F26" s="22"/>
      <c r="G26" s="15"/>
      <c r="H26" s="15"/>
      <c r="I26" s="15"/>
      <c r="J26" s="25"/>
      <c r="K26" s="25"/>
      <c r="L26" s="25"/>
      <c r="M26" s="25"/>
      <c r="N26" s="25"/>
      <c r="O26" s="25"/>
    </row>
    <row r="27" spans="1:20" x14ac:dyDescent="0.3">
      <c r="A27" s="3" t="s">
        <v>23</v>
      </c>
      <c r="B27" s="1">
        <f>SUM(B2:B24)</f>
        <v>458897</v>
      </c>
      <c r="C27" s="1">
        <f>SUM(C2:C24)</f>
        <v>22817469</v>
      </c>
      <c r="D27" s="1">
        <f>SUM(D2:D24)</f>
        <v>1329.76</v>
      </c>
      <c r="E27" s="1">
        <f>SUM(E2:E24)</f>
        <v>968.97</v>
      </c>
      <c r="G27" s="2">
        <f>SUM(G2:G25)</f>
        <v>2026947.53</v>
      </c>
      <c r="H27" s="2"/>
      <c r="I27" s="2">
        <f>SUM(I2:I25)</f>
        <v>1420024</v>
      </c>
      <c r="J27" s="2"/>
      <c r="K27" s="2">
        <f>SUM(K2:K25)</f>
        <v>1420024</v>
      </c>
      <c r="L27" s="21">
        <f>SUM(L2:L26)</f>
        <v>1419876.744765</v>
      </c>
      <c r="M27" s="2">
        <f>SUM(M2:M25)</f>
        <v>1349022.8000000003</v>
      </c>
      <c r="N27" s="2"/>
      <c r="O27" s="45">
        <f xml:space="preserve"> 100% - (M27 / G27)</f>
        <v>0.33445598367314411</v>
      </c>
    </row>
    <row r="28" spans="1:20" ht="15.75" customHeight="1" x14ac:dyDescent="0.3">
      <c r="Q28" s="16"/>
      <c r="T28" s="16"/>
    </row>
    <row r="29" spans="1:20" s="47" customFormat="1" ht="16.5" customHeight="1" x14ac:dyDescent="0.3">
      <c r="B29" s="46" t="s">
        <v>50</v>
      </c>
      <c r="C29" s="48"/>
      <c r="D29" s="49"/>
      <c r="E29" s="49"/>
      <c r="F29" s="49"/>
      <c r="G29" s="49"/>
      <c r="H29" s="49"/>
      <c r="J29" s="50"/>
      <c r="K29" s="50"/>
      <c r="L29" s="50"/>
      <c r="M29" s="50"/>
      <c r="N29" s="50"/>
      <c r="O29" s="50"/>
      <c r="Q29" s="49"/>
      <c r="S29" s="49"/>
      <c r="T29" s="49"/>
    </row>
    <row r="30" spans="1:20" s="47" customFormat="1" x14ac:dyDescent="0.3">
      <c r="B30" s="47" t="s">
        <v>55</v>
      </c>
      <c r="J30" s="50"/>
      <c r="K30" s="50"/>
      <c r="L30" s="50"/>
      <c r="M30" s="50"/>
      <c r="N30" s="50"/>
      <c r="O30" s="50"/>
    </row>
    <row r="31" spans="1:20" s="47" customFormat="1" x14ac:dyDescent="0.3">
      <c r="B31" s="47" t="s">
        <v>53</v>
      </c>
      <c r="J31" s="50"/>
      <c r="K31" s="50"/>
      <c r="L31" s="50"/>
      <c r="M31" s="50"/>
      <c r="N31" s="50"/>
      <c r="O31" s="50"/>
    </row>
    <row r="32" spans="1:20" s="47" customFormat="1" x14ac:dyDescent="0.3">
      <c r="B32" s="47" t="s">
        <v>51</v>
      </c>
      <c r="J32" s="50"/>
      <c r="K32" s="50"/>
      <c r="L32" s="50"/>
      <c r="M32" s="50"/>
      <c r="N32" s="50"/>
      <c r="O32" s="50"/>
    </row>
    <row r="33" spans="2:19" x14ac:dyDescent="0.3">
      <c r="B33" s="47" t="s">
        <v>56</v>
      </c>
    </row>
    <row r="34" spans="2:19" x14ac:dyDescent="0.3">
      <c r="B34" s="47" t="s">
        <v>52</v>
      </c>
    </row>
    <row r="35" spans="2:19" s="47" customFormat="1" x14ac:dyDescent="0.3">
      <c r="B35" s="50" t="s">
        <v>64</v>
      </c>
      <c r="C35" s="49"/>
      <c r="D35" s="51"/>
      <c r="L35" s="50"/>
      <c r="Q35" s="49"/>
      <c r="S35" s="49"/>
    </row>
    <row r="36" spans="2:19" s="47" customFormat="1" x14ac:dyDescent="0.3">
      <c r="B36" s="50" t="s">
        <v>54</v>
      </c>
      <c r="C36" s="51"/>
      <c r="D36" s="51"/>
      <c r="L36" s="50"/>
      <c r="P36" s="47">
        <f>I27/G27</f>
        <v>0.70057264876511138</v>
      </c>
      <c r="R36" s="49"/>
      <c r="S36" s="49"/>
    </row>
    <row r="37" spans="2:19" s="47" customFormat="1" x14ac:dyDescent="0.3">
      <c r="B37" s="50" t="s">
        <v>60</v>
      </c>
      <c r="C37" s="51"/>
      <c r="D37" s="51"/>
      <c r="L37" s="50"/>
      <c r="R37" s="49"/>
      <c r="S37" s="49"/>
    </row>
    <row r="38" spans="2:19" s="47" customFormat="1" x14ac:dyDescent="0.3">
      <c r="B38" s="50" t="s">
        <v>61</v>
      </c>
      <c r="C38" s="51"/>
      <c r="D38" s="51"/>
      <c r="L38" s="50"/>
      <c r="R38" s="49"/>
      <c r="S38" s="49"/>
    </row>
    <row r="39" spans="2:19" x14ac:dyDescent="0.3">
      <c r="B39" s="50" t="s">
        <v>57</v>
      </c>
    </row>
    <row r="40" spans="2:19" x14ac:dyDescent="0.3">
      <c r="B40" s="50" t="s">
        <v>58</v>
      </c>
    </row>
    <row r="41" spans="2:19" x14ac:dyDescent="0.3">
      <c r="B41" s="50" t="s">
        <v>62</v>
      </c>
    </row>
    <row r="42" spans="2:19" x14ac:dyDescent="0.3">
      <c r="B42" s="50" t="s">
        <v>63</v>
      </c>
      <c r="I42" s="3"/>
      <c r="P42" s="3"/>
    </row>
    <row r="43" spans="2:19" x14ac:dyDescent="0.3">
      <c r="B43" s="50" t="s">
        <v>59</v>
      </c>
    </row>
  </sheetData>
  <conditionalFormatting sqref="M2">
    <cfRule type="cellIs" dxfId="25" priority="26" operator="greaterThan">
      <formula>$G$2</formula>
    </cfRule>
  </conditionalFormatting>
  <conditionalFormatting sqref="M3">
    <cfRule type="cellIs" dxfId="24" priority="25" operator="greaterThan">
      <formula>$G$3</formula>
    </cfRule>
  </conditionalFormatting>
  <conditionalFormatting sqref="M4">
    <cfRule type="cellIs" dxfId="23" priority="24" operator="greaterThan">
      <formula>$G$4</formula>
    </cfRule>
  </conditionalFormatting>
  <conditionalFormatting sqref="M5">
    <cfRule type="cellIs" dxfId="22" priority="23" operator="greaterThan">
      <formula>$G$5</formula>
    </cfRule>
  </conditionalFormatting>
  <conditionalFormatting sqref="M6">
    <cfRule type="cellIs" dxfId="21" priority="22" operator="greaterThan">
      <formula>$G$6</formula>
    </cfRule>
  </conditionalFormatting>
  <conditionalFormatting sqref="M7">
    <cfRule type="cellIs" dxfId="20" priority="21" operator="greaterThan">
      <formula>$G$7</formula>
    </cfRule>
  </conditionalFormatting>
  <conditionalFormatting sqref="M8">
    <cfRule type="cellIs" dxfId="19" priority="19" operator="greaterThan">
      <formula>$G$8</formula>
    </cfRule>
    <cfRule type="cellIs" dxfId="18" priority="20" operator="greaterThan">
      <formula>$G$8</formula>
    </cfRule>
  </conditionalFormatting>
  <conditionalFormatting sqref="M9">
    <cfRule type="cellIs" dxfId="17" priority="17" operator="greaterThan">
      <formula>$G$9</formula>
    </cfRule>
    <cfRule type="cellIs" dxfId="16" priority="18" operator="greaterThan">
      <formula>$G$9</formula>
    </cfRule>
  </conditionalFormatting>
  <conditionalFormatting sqref="M10">
    <cfRule type="cellIs" dxfId="15" priority="16" operator="greaterThan">
      <formula>$G$10</formula>
    </cfRule>
  </conditionalFormatting>
  <conditionalFormatting sqref="M11">
    <cfRule type="cellIs" dxfId="14" priority="15" operator="greaterThan">
      <formula>$G$11</formula>
    </cfRule>
  </conditionalFormatting>
  <conditionalFormatting sqref="M12">
    <cfRule type="cellIs" dxfId="13" priority="14" operator="greaterThan">
      <formula>$G$12</formula>
    </cfRule>
  </conditionalFormatting>
  <conditionalFormatting sqref="M13">
    <cfRule type="cellIs" dxfId="12" priority="13" operator="greaterThan">
      <formula>$G$13</formula>
    </cfRule>
  </conditionalFormatting>
  <conditionalFormatting sqref="M14">
    <cfRule type="cellIs" dxfId="11" priority="12" operator="greaterThan">
      <formula>$G$14</formula>
    </cfRule>
  </conditionalFormatting>
  <conditionalFormatting sqref="M15">
    <cfRule type="cellIs" dxfId="10" priority="10" operator="greaterThan">
      <formula>$G$15</formula>
    </cfRule>
    <cfRule type="cellIs" dxfId="9" priority="11" operator="greaterThan">
      <formula>$G$15</formula>
    </cfRule>
  </conditionalFormatting>
  <conditionalFormatting sqref="M16">
    <cfRule type="cellIs" dxfId="8" priority="9" operator="greaterThan">
      <formula>$G$16</formula>
    </cfRule>
  </conditionalFormatting>
  <conditionalFormatting sqref="M17">
    <cfRule type="cellIs" dxfId="7" priority="8" operator="greaterThan">
      <formula>$G$17</formula>
    </cfRule>
  </conditionalFormatting>
  <conditionalFormatting sqref="M18">
    <cfRule type="cellIs" dxfId="6" priority="7" operator="greaterThan">
      <formula>$G$18</formula>
    </cfRule>
  </conditionalFormatting>
  <conditionalFormatting sqref="M19">
    <cfRule type="cellIs" dxfId="5" priority="6" operator="greaterThan">
      <formula>$G$19</formula>
    </cfRule>
  </conditionalFormatting>
  <conditionalFormatting sqref="M20">
    <cfRule type="cellIs" dxfId="4" priority="5" operator="greaterThan">
      <formula>$G$20</formula>
    </cfRule>
  </conditionalFormatting>
  <conditionalFormatting sqref="M21">
    <cfRule type="cellIs" dxfId="3" priority="4" operator="greaterThan">
      <formula>$G$21</formula>
    </cfRule>
  </conditionalFormatting>
  <conditionalFormatting sqref="M22">
    <cfRule type="cellIs" dxfId="2" priority="3" operator="greaterThan">
      <formula>$G$22</formula>
    </cfRule>
  </conditionalFormatting>
  <conditionalFormatting sqref="M23">
    <cfRule type="cellIs" dxfId="1" priority="2" operator="greaterThan">
      <formula>$G$23</formula>
    </cfRule>
  </conditionalFormatting>
  <conditionalFormatting sqref="M24">
    <cfRule type="cellIs" dxfId="0" priority="1" operator="greaterThan">
      <formula>$G$24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E30" sqref="E30"/>
    </sheetView>
  </sheetViews>
  <sheetFormatPr defaultRowHeight="14.4" x14ac:dyDescent="0.3"/>
  <cols>
    <col min="1" max="1" width="15.44140625" bestFit="1" customWidth="1"/>
    <col min="2" max="2" width="10.5546875" bestFit="1" customWidth="1"/>
    <col min="3" max="3" width="8.5546875" bestFit="1" customWidth="1"/>
    <col min="4" max="4" width="10.33203125" bestFit="1" customWidth="1"/>
    <col min="5" max="5" width="13.44140625" bestFit="1" customWidth="1"/>
    <col min="6" max="7" width="7.5546875" bestFit="1" customWidth="1"/>
    <col min="8" max="8" width="11.6640625" bestFit="1" customWidth="1"/>
    <col min="9" max="9" width="8.88671875" bestFit="1" customWidth="1"/>
    <col min="10" max="10" width="11.5546875" bestFit="1" customWidth="1"/>
    <col min="11" max="11" width="10.109375" bestFit="1" customWidth="1"/>
    <col min="12" max="12" width="11.44140625" bestFit="1" customWidth="1"/>
    <col min="13" max="13" width="12.33203125" bestFit="1" customWidth="1"/>
    <col min="14" max="14" width="13.6640625" bestFit="1" customWidth="1"/>
    <col min="15" max="15" width="17.6640625" customWidth="1"/>
  </cols>
  <sheetData>
    <row r="1" spans="1:15" s="24" customFormat="1" ht="30" customHeight="1" x14ac:dyDescent="0.25">
      <c r="A1" s="23" t="s">
        <v>24</v>
      </c>
      <c r="B1" s="23" t="s">
        <v>32</v>
      </c>
      <c r="C1" s="23" t="s">
        <v>29</v>
      </c>
      <c r="D1" s="23" t="s">
        <v>36</v>
      </c>
      <c r="E1" s="23" t="s">
        <v>30</v>
      </c>
      <c r="F1" s="23" t="s">
        <v>35</v>
      </c>
      <c r="G1" s="23" t="s">
        <v>31</v>
      </c>
      <c r="H1" s="23" t="s">
        <v>37</v>
      </c>
      <c r="I1" s="23" t="s">
        <v>33</v>
      </c>
      <c r="J1" s="23" t="s">
        <v>34</v>
      </c>
      <c r="K1" s="23" t="s">
        <v>23</v>
      </c>
      <c r="L1" s="23"/>
      <c r="M1" s="23"/>
      <c r="N1" s="23"/>
      <c r="O1" s="23"/>
    </row>
    <row r="2" spans="1:15" ht="15" x14ac:dyDescent="0.25">
      <c r="A2" s="2" t="s">
        <v>0</v>
      </c>
      <c r="B2" s="2"/>
      <c r="C2" s="2">
        <v>40000</v>
      </c>
      <c r="D2" s="2"/>
      <c r="E2" s="2"/>
      <c r="F2" s="2"/>
      <c r="G2" s="2"/>
      <c r="H2" s="2"/>
      <c r="I2" s="2">
        <v>6419</v>
      </c>
      <c r="J2" s="2"/>
      <c r="K2" s="2">
        <f>SUM(B2:J2)</f>
        <v>46419</v>
      </c>
      <c r="L2" s="20"/>
      <c r="M2" s="2"/>
      <c r="N2" s="1"/>
    </row>
    <row r="3" spans="1:15" ht="15" x14ac:dyDescent="0.25">
      <c r="A3" s="2" t="s">
        <v>1</v>
      </c>
      <c r="B3" s="2"/>
      <c r="C3" s="2">
        <v>18540</v>
      </c>
      <c r="D3" s="2"/>
      <c r="E3" s="2"/>
      <c r="F3" s="2"/>
      <c r="G3" s="2"/>
      <c r="H3" s="2"/>
      <c r="I3" s="2">
        <v>6419</v>
      </c>
      <c r="J3" s="2"/>
      <c r="K3" s="2">
        <f t="shared" ref="K3:K24" si="0">SUM(B3:J3)</f>
        <v>24959</v>
      </c>
      <c r="L3" s="20"/>
      <c r="M3" s="2"/>
      <c r="N3" s="1"/>
    </row>
    <row r="4" spans="1:15" ht="15" x14ac:dyDescent="0.25">
      <c r="A4" s="2" t="s">
        <v>2</v>
      </c>
      <c r="B4" s="2">
        <v>63215.73</v>
      </c>
      <c r="C4" s="2"/>
      <c r="D4" s="2"/>
      <c r="E4" s="2"/>
      <c r="F4" s="2">
        <v>42369</v>
      </c>
      <c r="G4" s="2"/>
      <c r="H4" s="2"/>
      <c r="I4" s="2"/>
      <c r="J4" s="2"/>
      <c r="K4" s="2">
        <f t="shared" si="0"/>
        <v>105584.73000000001</v>
      </c>
      <c r="L4" s="20"/>
      <c r="M4" s="2"/>
      <c r="N4" s="1"/>
    </row>
    <row r="5" spans="1:15" ht="15" x14ac:dyDescent="0.25">
      <c r="A5" s="2" t="s">
        <v>3</v>
      </c>
      <c r="B5" s="2">
        <v>31296</v>
      </c>
      <c r="C5" s="2"/>
      <c r="D5" s="2"/>
      <c r="E5" s="2"/>
      <c r="F5" s="2"/>
      <c r="G5" s="2"/>
      <c r="H5" s="2"/>
      <c r="I5" s="2">
        <v>11769</v>
      </c>
      <c r="J5" s="2">
        <v>4635</v>
      </c>
      <c r="K5" s="2">
        <f t="shared" si="0"/>
        <v>47700</v>
      </c>
      <c r="L5" s="20"/>
      <c r="M5" s="2"/>
      <c r="N5" s="1"/>
    </row>
    <row r="6" spans="1:15" ht="15" x14ac:dyDescent="0.25">
      <c r="A6" s="2" t="s">
        <v>4</v>
      </c>
      <c r="B6" s="2">
        <v>84000</v>
      </c>
      <c r="C6" s="2"/>
      <c r="D6" s="2"/>
      <c r="E6" s="2"/>
      <c r="F6" s="2"/>
      <c r="G6" s="2"/>
      <c r="H6" s="2"/>
      <c r="I6" s="2">
        <v>11769</v>
      </c>
      <c r="J6" s="2"/>
      <c r="K6" s="2">
        <f t="shared" si="0"/>
        <v>95769</v>
      </c>
      <c r="L6" s="20"/>
      <c r="M6" s="2"/>
      <c r="N6" s="1"/>
    </row>
    <row r="7" spans="1:15" ht="15" x14ac:dyDescent="0.25">
      <c r="A7" s="2" t="s">
        <v>5</v>
      </c>
      <c r="B7" s="2">
        <v>66588</v>
      </c>
      <c r="C7" s="2"/>
      <c r="D7" s="2"/>
      <c r="E7" s="2"/>
      <c r="F7" s="2"/>
      <c r="G7" s="2"/>
      <c r="H7" s="2"/>
      <c r="I7" s="2">
        <v>19256</v>
      </c>
      <c r="J7" s="2">
        <v>4635</v>
      </c>
      <c r="K7" s="2">
        <f t="shared" si="0"/>
        <v>90479</v>
      </c>
      <c r="L7" s="20"/>
      <c r="M7" s="2"/>
      <c r="N7" s="1"/>
    </row>
    <row r="8" spans="1:15" ht="15" x14ac:dyDescent="0.25">
      <c r="A8" s="2" t="s">
        <v>6</v>
      </c>
      <c r="B8" s="2">
        <v>134420</v>
      </c>
      <c r="C8" s="2"/>
      <c r="D8" s="2"/>
      <c r="E8" s="2"/>
      <c r="F8" s="2"/>
      <c r="G8" s="2"/>
      <c r="H8" s="2"/>
      <c r="I8" s="2">
        <v>19256</v>
      </c>
      <c r="J8" s="2"/>
      <c r="K8" s="2">
        <f t="shared" si="0"/>
        <v>153676</v>
      </c>
      <c r="L8" s="20"/>
      <c r="M8" s="2"/>
      <c r="N8" s="1"/>
    </row>
    <row r="9" spans="1:15" ht="15" x14ac:dyDescent="0.25">
      <c r="A9" s="2" t="s">
        <v>7</v>
      </c>
      <c r="B9" s="2"/>
      <c r="C9" s="2">
        <v>44874</v>
      </c>
      <c r="D9" s="2"/>
      <c r="E9" s="2"/>
      <c r="F9" s="2"/>
      <c r="G9" s="2"/>
      <c r="H9" s="2"/>
      <c r="I9" s="2">
        <v>6419</v>
      </c>
      <c r="J9" s="2"/>
      <c r="K9" s="2">
        <f t="shared" si="0"/>
        <v>51293</v>
      </c>
      <c r="L9" s="20"/>
      <c r="M9" s="2"/>
      <c r="N9" s="1"/>
    </row>
    <row r="10" spans="1:15" ht="15" x14ac:dyDescent="0.25">
      <c r="A10" s="2" t="s">
        <v>8</v>
      </c>
      <c r="B10" s="2">
        <v>83736</v>
      </c>
      <c r="C10" s="2"/>
      <c r="D10" s="2"/>
      <c r="E10" s="2"/>
      <c r="F10" s="2"/>
      <c r="G10" s="2"/>
      <c r="H10" s="2"/>
      <c r="I10" s="2">
        <v>19256</v>
      </c>
      <c r="J10" s="2">
        <v>4635</v>
      </c>
      <c r="K10" s="2">
        <f t="shared" si="0"/>
        <v>107627</v>
      </c>
      <c r="L10" s="20"/>
      <c r="M10" s="2"/>
      <c r="N10" s="1"/>
    </row>
    <row r="11" spans="1:15" ht="15" x14ac:dyDescent="0.25">
      <c r="A11" s="2" t="s">
        <v>9</v>
      </c>
      <c r="B11" s="2">
        <v>73285.8</v>
      </c>
      <c r="C11" s="2"/>
      <c r="D11" s="2">
        <v>5835</v>
      </c>
      <c r="E11" s="2"/>
      <c r="F11" s="2"/>
      <c r="G11" s="2"/>
      <c r="H11" s="2"/>
      <c r="I11" s="2">
        <v>11769</v>
      </c>
      <c r="J11" s="2"/>
      <c r="K11" s="2">
        <f t="shared" si="0"/>
        <v>90889.8</v>
      </c>
      <c r="L11" s="20"/>
      <c r="M11" s="2"/>
      <c r="N11" s="1"/>
    </row>
    <row r="12" spans="1:15" ht="15" x14ac:dyDescent="0.25">
      <c r="A12" s="2" t="s">
        <v>10</v>
      </c>
      <c r="B12" s="2">
        <v>3000</v>
      </c>
      <c r="C12" s="2"/>
      <c r="D12" s="2"/>
      <c r="E12" s="2"/>
      <c r="F12" s="2"/>
      <c r="G12" s="2"/>
      <c r="H12" s="2"/>
      <c r="I12" s="2">
        <v>6419</v>
      </c>
      <c r="J12" s="2"/>
      <c r="K12" s="2">
        <f t="shared" si="0"/>
        <v>9419</v>
      </c>
      <c r="L12" s="20"/>
      <c r="M12" s="2"/>
      <c r="N12" s="1"/>
    </row>
    <row r="13" spans="1:15" s="3" customFormat="1" ht="15" x14ac:dyDescent="0.25">
      <c r="A13" s="2" t="s">
        <v>11</v>
      </c>
      <c r="C13" s="21">
        <v>17032</v>
      </c>
      <c r="D13" s="2"/>
      <c r="E13" s="2"/>
      <c r="F13" s="2"/>
      <c r="G13" s="2"/>
      <c r="H13" s="2"/>
      <c r="I13" s="2">
        <v>6419</v>
      </c>
      <c r="J13" s="2"/>
      <c r="K13" s="2">
        <f>SUM(C13:J13)</f>
        <v>23451</v>
      </c>
      <c r="L13" s="20"/>
      <c r="M13" s="2"/>
      <c r="N13" s="1"/>
    </row>
    <row r="14" spans="1:15" ht="15" x14ac:dyDescent="0.25">
      <c r="A14" s="2" t="s">
        <v>12</v>
      </c>
      <c r="B14" s="2">
        <v>88704</v>
      </c>
      <c r="C14" s="2"/>
      <c r="D14" s="2"/>
      <c r="E14" s="2"/>
      <c r="F14" s="2"/>
      <c r="G14" s="2"/>
      <c r="H14" s="2"/>
      <c r="I14" s="2">
        <v>19256</v>
      </c>
      <c r="J14" s="2"/>
      <c r="K14" s="2">
        <f t="shared" si="0"/>
        <v>107960</v>
      </c>
      <c r="L14" s="20"/>
      <c r="M14" s="2"/>
      <c r="N14" s="1"/>
    </row>
    <row r="15" spans="1:15" ht="15" x14ac:dyDescent="0.25">
      <c r="A15" s="2" t="s">
        <v>13</v>
      </c>
      <c r="B15" s="2">
        <v>110568</v>
      </c>
      <c r="C15" s="2"/>
      <c r="D15" s="2">
        <v>4742</v>
      </c>
      <c r="E15" s="2"/>
      <c r="F15" s="2"/>
      <c r="G15" s="2"/>
      <c r="H15" s="2"/>
      <c r="I15" s="2">
        <v>11769</v>
      </c>
      <c r="J15" s="2"/>
      <c r="K15" s="2">
        <f t="shared" si="0"/>
        <v>127079</v>
      </c>
      <c r="L15" s="20"/>
      <c r="M15" s="2"/>
      <c r="N15" s="1"/>
    </row>
    <row r="16" spans="1:15" ht="15" x14ac:dyDescent="0.25">
      <c r="A16" s="2" t="s">
        <v>14</v>
      </c>
      <c r="B16" s="2"/>
      <c r="C16" s="2"/>
      <c r="D16" s="2"/>
      <c r="E16" s="2"/>
      <c r="F16" s="2"/>
      <c r="G16" s="2"/>
      <c r="H16" s="2">
        <v>70823</v>
      </c>
      <c r="I16" s="2"/>
      <c r="J16" s="2"/>
      <c r="K16" s="2">
        <f t="shared" si="0"/>
        <v>70823</v>
      </c>
      <c r="L16" s="20"/>
      <c r="M16" s="2"/>
      <c r="N16" s="1"/>
    </row>
    <row r="17" spans="1:14" ht="15" x14ac:dyDescent="0.25">
      <c r="A17" s="2" t="s">
        <v>15</v>
      </c>
      <c r="B17" s="2">
        <v>51588</v>
      </c>
      <c r="C17" s="2"/>
      <c r="D17" s="2"/>
      <c r="E17" s="2"/>
      <c r="F17" s="2"/>
      <c r="G17" s="2"/>
      <c r="H17" s="2"/>
      <c r="I17" s="2">
        <v>11769</v>
      </c>
      <c r="J17" s="2"/>
      <c r="K17" s="2">
        <f t="shared" si="0"/>
        <v>63357</v>
      </c>
      <c r="L17" s="20"/>
      <c r="M17" s="2"/>
      <c r="N17" s="1"/>
    </row>
    <row r="18" spans="1:14" ht="15" x14ac:dyDescent="0.25">
      <c r="A18" s="2" t="s">
        <v>16</v>
      </c>
      <c r="B18" s="2">
        <v>135000</v>
      </c>
      <c r="C18" s="2"/>
      <c r="D18" s="2">
        <v>21000</v>
      </c>
      <c r="E18" s="2"/>
      <c r="F18" s="2"/>
      <c r="G18" s="2"/>
      <c r="H18" s="2"/>
      <c r="I18" s="2">
        <v>19256</v>
      </c>
      <c r="J18" s="2">
        <v>4635</v>
      </c>
      <c r="K18" s="2">
        <f t="shared" si="0"/>
        <v>179891</v>
      </c>
      <c r="L18" s="20"/>
      <c r="M18" s="2"/>
      <c r="N18" s="1"/>
    </row>
    <row r="19" spans="1:14" ht="15" x14ac:dyDescent="0.25">
      <c r="A19" s="2" t="s">
        <v>17</v>
      </c>
      <c r="B19" s="2">
        <v>85504</v>
      </c>
      <c r="C19" s="2"/>
      <c r="D19" s="2"/>
      <c r="E19" s="2"/>
      <c r="F19" s="2"/>
      <c r="G19" s="2"/>
      <c r="H19" s="2"/>
      <c r="I19" s="2">
        <v>19256</v>
      </c>
      <c r="J19" s="2"/>
      <c r="K19" s="2">
        <f t="shared" si="0"/>
        <v>104760</v>
      </c>
      <c r="L19" s="20"/>
      <c r="M19" s="2"/>
      <c r="N19" s="1"/>
    </row>
    <row r="20" spans="1:14" ht="15" x14ac:dyDescent="0.25">
      <c r="A20" s="2" t="s">
        <v>18</v>
      </c>
      <c r="B20" s="2">
        <v>73825</v>
      </c>
      <c r="C20" s="2"/>
      <c r="D20" s="2">
        <v>17955</v>
      </c>
      <c r="E20" s="2">
        <v>15000</v>
      </c>
      <c r="F20" s="2"/>
      <c r="G20" s="2">
        <v>17626</v>
      </c>
      <c r="H20" s="2"/>
      <c r="I20" s="2"/>
      <c r="J20" s="2"/>
      <c r="K20" s="2">
        <f t="shared" si="0"/>
        <v>124406</v>
      </c>
      <c r="L20" s="20"/>
      <c r="M20" s="2"/>
      <c r="N20" s="1"/>
    </row>
    <row r="21" spans="1:14" ht="15" x14ac:dyDescent="0.25">
      <c r="A21" s="2" t="s">
        <v>19</v>
      </c>
      <c r="B21" s="2">
        <v>53000</v>
      </c>
      <c r="C21" s="2"/>
      <c r="D21" s="2">
        <v>30000</v>
      </c>
      <c r="E21" s="2"/>
      <c r="F21" s="2"/>
      <c r="G21" s="2"/>
      <c r="H21" s="2"/>
      <c r="I21" s="2">
        <v>11769</v>
      </c>
      <c r="J21" s="2"/>
      <c r="K21" s="2">
        <f t="shared" si="0"/>
        <v>94769</v>
      </c>
      <c r="L21" s="20"/>
      <c r="M21" s="2"/>
      <c r="N21" s="1"/>
    </row>
    <row r="22" spans="1:14" ht="15" x14ac:dyDescent="0.25">
      <c r="A22" s="2" t="s">
        <v>20</v>
      </c>
      <c r="B22" s="2"/>
      <c r="C22" s="2"/>
      <c r="D22" s="2"/>
      <c r="E22" s="2"/>
      <c r="F22" s="2"/>
      <c r="G22" s="2"/>
      <c r="H22" s="2">
        <v>57475</v>
      </c>
      <c r="I22" s="2"/>
      <c r="J22" s="2"/>
      <c r="K22" s="2">
        <f t="shared" si="0"/>
        <v>57475</v>
      </c>
      <c r="L22" s="20"/>
      <c r="M22" s="2"/>
      <c r="N22" s="1"/>
    </row>
    <row r="23" spans="1:14" x14ac:dyDescent="0.3">
      <c r="A23" s="2" t="s">
        <v>21</v>
      </c>
      <c r="B23" s="2">
        <v>60912</v>
      </c>
      <c r="C23" s="2"/>
      <c r="D23" s="2"/>
      <c r="E23" s="2"/>
      <c r="F23" s="2"/>
      <c r="G23" s="2"/>
      <c r="H23" s="2"/>
      <c r="I23" s="2">
        <v>6419</v>
      </c>
      <c r="J23" s="2"/>
      <c r="K23" s="2">
        <f t="shared" si="0"/>
        <v>67331</v>
      </c>
      <c r="L23" s="20"/>
      <c r="M23" s="2"/>
      <c r="N23" s="1"/>
    </row>
    <row r="24" spans="1:14" x14ac:dyDescent="0.3">
      <c r="A24" s="2" t="s">
        <v>22</v>
      </c>
      <c r="B24" s="2">
        <v>47388</v>
      </c>
      <c r="C24" s="2"/>
      <c r="D24" s="2"/>
      <c r="E24" s="2"/>
      <c r="F24" s="2"/>
      <c r="G24" s="2"/>
      <c r="H24" s="2"/>
      <c r="I24" s="2">
        <v>6419</v>
      </c>
      <c r="J24" s="2"/>
      <c r="K24" s="2">
        <f t="shared" si="0"/>
        <v>53807</v>
      </c>
      <c r="L24" s="20"/>
      <c r="M24" s="2"/>
      <c r="N24" s="1"/>
    </row>
    <row r="25" spans="1:14" x14ac:dyDescent="0.3">
      <c r="A25" s="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>
        <f>SUM(K2:K24)</f>
        <v>1898924.53</v>
      </c>
      <c r="L25" s="2"/>
      <c r="M25" s="19"/>
      <c r="N25" s="1"/>
    </row>
    <row r="26" spans="1:14" x14ac:dyDescent="0.3">
      <c r="A26" s="3"/>
      <c r="B26" s="3"/>
      <c r="C26" s="3"/>
      <c r="D26" s="3"/>
      <c r="E26" s="3"/>
      <c r="F26" s="3"/>
      <c r="G26" s="3"/>
      <c r="H2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 2017-18</vt:lpstr>
      <vt:lpstr>AY 2015-16 costs</vt:lpstr>
    </vt:vector>
  </TitlesOfParts>
  <Company>Office of the Chancellor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David</dc:creator>
  <cp:lastModifiedBy>John Wenzler</cp:lastModifiedBy>
  <cp:lastPrinted>2016-09-02T00:33:50Z</cp:lastPrinted>
  <dcterms:created xsi:type="dcterms:W3CDTF">2014-11-25T20:07:01Z</dcterms:created>
  <dcterms:modified xsi:type="dcterms:W3CDTF">2016-10-21T16:12:48Z</dcterms:modified>
</cp:coreProperties>
</file>