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jfabbi/Desktop/"/>
    </mc:Choice>
  </mc:AlternateContent>
  <xr:revisionPtr revIDLastSave="0" documentId="8_{D3EAC4AE-981E-9E4D-BCA1-6F280EE8B128}" xr6:coauthVersionLast="40" xr6:coauthVersionMax="40" xr10:uidLastSave="{00000000-0000-0000-0000-000000000000}"/>
  <bookViews>
    <workbookView xWindow="0" yWindow="460" windowWidth="31740" windowHeight="20140" activeTab="1" xr2:uid="{00000000-000D-0000-FFFF-FFFF00000000}"/>
  </bookViews>
  <sheets>
    <sheet name="Opt in" sheetId="1" r:id="rId1"/>
    <sheet name="ULMS + Opt In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2" l="1"/>
  <c r="C30" i="1"/>
  <c r="H28" i="3"/>
  <c r="I27" i="3" s="1"/>
  <c r="F28" i="3"/>
  <c r="G25" i="3" s="1"/>
  <c r="D28" i="3"/>
  <c r="E27" i="3" s="1"/>
  <c r="B28" i="3"/>
  <c r="C26" i="3" s="1"/>
  <c r="C27" i="3"/>
  <c r="G26" i="3"/>
  <c r="G24" i="3"/>
  <c r="C24" i="3"/>
  <c r="G23" i="3"/>
  <c r="C23" i="3"/>
  <c r="G22" i="3"/>
  <c r="C21" i="3"/>
  <c r="G20" i="3"/>
  <c r="C20" i="3"/>
  <c r="G19" i="3"/>
  <c r="C19" i="3"/>
  <c r="G18" i="3"/>
  <c r="C17" i="3"/>
  <c r="G15" i="3"/>
  <c r="C15" i="3"/>
  <c r="G14" i="3"/>
  <c r="C14" i="3"/>
  <c r="G13" i="3"/>
  <c r="C12" i="3"/>
  <c r="G11" i="3"/>
  <c r="C11" i="3"/>
  <c r="G10" i="3"/>
  <c r="C10" i="3"/>
  <c r="G9" i="3"/>
  <c r="C8" i="3"/>
  <c r="G7" i="3"/>
  <c r="C7" i="3"/>
  <c r="G6" i="3"/>
  <c r="C6" i="3"/>
  <c r="G5" i="3"/>
  <c r="C4" i="3"/>
  <c r="E28" i="2"/>
  <c r="B28" i="2"/>
  <c r="H27" i="2"/>
  <c r="I27" i="2" s="1"/>
  <c r="M27" i="2" s="1"/>
  <c r="F27" i="2"/>
  <c r="C27" i="2"/>
  <c r="H26" i="2"/>
  <c r="I26" i="2" s="1"/>
  <c r="M26" i="2" s="1"/>
  <c r="F26" i="2"/>
  <c r="C26" i="2"/>
  <c r="I25" i="2"/>
  <c r="M25" i="2" s="1"/>
  <c r="H25" i="2"/>
  <c r="F25" i="2"/>
  <c r="C25" i="2"/>
  <c r="H24" i="2"/>
  <c r="I24" i="2" s="1"/>
  <c r="M24" i="2" s="1"/>
  <c r="F24" i="2"/>
  <c r="C24" i="2"/>
  <c r="H23" i="2"/>
  <c r="I23" i="2" s="1"/>
  <c r="M23" i="2" s="1"/>
  <c r="F23" i="2"/>
  <c r="C23" i="2"/>
  <c r="H22" i="2"/>
  <c r="I22" i="2" s="1"/>
  <c r="M22" i="2" s="1"/>
  <c r="F22" i="2"/>
  <c r="C22" i="2"/>
  <c r="H21" i="2"/>
  <c r="I21" i="2" s="1"/>
  <c r="M21" i="2" s="1"/>
  <c r="F21" i="2"/>
  <c r="C21" i="2"/>
  <c r="H20" i="2"/>
  <c r="I20" i="2" s="1"/>
  <c r="M20" i="2" s="1"/>
  <c r="F20" i="2"/>
  <c r="C20" i="2"/>
  <c r="H19" i="2"/>
  <c r="I19" i="2" s="1"/>
  <c r="M19" i="2" s="1"/>
  <c r="F19" i="2"/>
  <c r="C19" i="2"/>
  <c r="H18" i="2"/>
  <c r="I18" i="2" s="1"/>
  <c r="M18" i="2" s="1"/>
  <c r="F18" i="2"/>
  <c r="C18" i="2"/>
  <c r="H17" i="2"/>
  <c r="I17" i="2" s="1"/>
  <c r="M17" i="2" s="1"/>
  <c r="F17" i="2"/>
  <c r="C17" i="2"/>
  <c r="H16" i="2"/>
  <c r="I16" i="2" s="1"/>
  <c r="M16" i="2" s="1"/>
  <c r="F16" i="2"/>
  <c r="C16" i="2"/>
  <c r="H15" i="2"/>
  <c r="I15" i="2" s="1"/>
  <c r="M15" i="2" s="1"/>
  <c r="F15" i="2"/>
  <c r="C15" i="2"/>
  <c r="H14" i="2"/>
  <c r="I14" i="2" s="1"/>
  <c r="M14" i="2" s="1"/>
  <c r="F14" i="2"/>
  <c r="C14" i="2"/>
  <c r="H13" i="2"/>
  <c r="I13" i="2" s="1"/>
  <c r="M13" i="2" s="1"/>
  <c r="F13" i="2"/>
  <c r="C13" i="2"/>
  <c r="H12" i="2"/>
  <c r="I12" i="2" s="1"/>
  <c r="M12" i="2" s="1"/>
  <c r="F12" i="2"/>
  <c r="C12" i="2"/>
  <c r="H11" i="2"/>
  <c r="I11" i="2" s="1"/>
  <c r="M11" i="2" s="1"/>
  <c r="F11" i="2"/>
  <c r="C11" i="2"/>
  <c r="H10" i="2"/>
  <c r="I10" i="2" s="1"/>
  <c r="M10" i="2" s="1"/>
  <c r="F10" i="2"/>
  <c r="C10" i="2"/>
  <c r="H9" i="2"/>
  <c r="I9" i="2" s="1"/>
  <c r="M9" i="2" s="1"/>
  <c r="F9" i="2"/>
  <c r="C9" i="2"/>
  <c r="H8" i="2"/>
  <c r="I8" i="2" s="1"/>
  <c r="M8" i="2" s="1"/>
  <c r="F8" i="2"/>
  <c r="C8" i="2"/>
  <c r="H7" i="2"/>
  <c r="I7" i="2" s="1"/>
  <c r="M7" i="2" s="1"/>
  <c r="F7" i="2"/>
  <c r="C7" i="2"/>
  <c r="H6" i="2"/>
  <c r="I6" i="2" s="1"/>
  <c r="M6" i="2" s="1"/>
  <c r="F6" i="2"/>
  <c r="C6" i="2"/>
  <c r="H5" i="2"/>
  <c r="I5" i="2" s="1"/>
  <c r="M5" i="2" s="1"/>
  <c r="F5" i="2"/>
  <c r="C5" i="2"/>
  <c r="I4" i="2"/>
  <c r="M4" i="2" s="1"/>
  <c r="H4" i="2"/>
  <c r="F4" i="2"/>
  <c r="C4" i="2"/>
  <c r="G28" i="1"/>
  <c r="H27" i="1"/>
  <c r="J27" i="1" s="1"/>
  <c r="D27" i="1"/>
  <c r="H26" i="1"/>
  <c r="D26" i="1"/>
  <c r="H25" i="1"/>
  <c r="J25" i="1" s="1"/>
  <c r="D25" i="1"/>
  <c r="J24" i="1"/>
  <c r="H24" i="1"/>
  <c r="D24" i="1"/>
  <c r="H23" i="1"/>
  <c r="D23" i="1"/>
  <c r="H22" i="1"/>
  <c r="D22" i="1"/>
  <c r="H21" i="1"/>
  <c r="J21" i="1" s="1"/>
  <c r="D21" i="1"/>
  <c r="H20" i="1"/>
  <c r="J20" i="1" s="1"/>
  <c r="D20" i="1"/>
  <c r="H19" i="1"/>
  <c r="D19" i="1"/>
  <c r="H18" i="1"/>
  <c r="D18" i="1"/>
  <c r="H17" i="1"/>
  <c r="D17" i="1"/>
  <c r="J17" i="1" s="1"/>
  <c r="K16" i="1"/>
  <c r="H16" i="1"/>
  <c r="J16" i="1" s="1"/>
  <c r="D16" i="1"/>
  <c r="J15" i="1"/>
  <c r="H15" i="1"/>
  <c r="D15" i="1"/>
  <c r="H14" i="1"/>
  <c r="J14" i="1" s="1"/>
  <c r="D14" i="1"/>
  <c r="H13" i="1"/>
  <c r="D13" i="1"/>
  <c r="H12" i="1"/>
  <c r="J12" i="1" s="1"/>
  <c r="D12" i="1"/>
  <c r="H11" i="1"/>
  <c r="J11" i="1" s="1"/>
  <c r="D11" i="1"/>
  <c r="H10" i="1"/>
  <c r="D10" i="1"/>
  <c r="H9" i="1"/>
  <c r="D9" i="1"/>
  <c r="H8" i="1"/>
  <c r="D8" i="1"/>
  <c r="J8" i="1" s="1"/>
  <c r="J7" i="1"/>
  <c r="H7" i="1"/>
  <c r="D7" i="1"/>
  <c r="H6" i="1"/>
  <c r="D6" i="1"/>
  <c r="H5" i="1"/>
  <c r="J5" i="1" s="1"/>
  <c r="D5" i="1"/>
  <c r="H4" i="1"/>
  <c r="H28" i="1" s="1"/>
  <c r="D4" i="1"/>
  <c r="J23" i="1" l="1"/>
  <c r="G27" i="3"/>
  <c r="J26" i="1"/>
  <c r="J9" i="1"/>
  <c r="C25" i="3"/>
  <c r="D28" i="1"/>
  <c r="J6" i="1"/>
  <c r="G4" i="3"/>
  <c r="G8" i="3"/>
  <c r="G12" i="3"/>
  <c r="G17" i="3"/>
  <c r="G21" i="3"/>
  <c r="J4" i="1"/>
  <c r="J18" i="1"/>
  <c r="J10" i="1"/>
  <c r="J13" i="1"/>
  <c r="J19" i="1"/>
  <c r="J22" i="1"/>
  <c r="C5" i="3"/>
  <c r="C9" i="3"/>
  <c r="C28" i="3" s="1"/>
  <c r="C13" i="3"/>
  <c r="C18" i="3"/>
  <c r="C22" i="3"/>
  <c r="M28" i="2"/>
  <c r="E4" i="3"/>
  <c r="E5" i="3"/>
  <c r="E6" i="3"/>
  <c r="E7" i="3"/>
  <c r="E8" i="3"/>
  <c r="E9" i="3"/>
  <c r="E10" i="3"/>
  <c r="E11" i="3"/>
  <c r="E12" i="3"/>
  <c r="E13" i="3"/>
  <c r="E14" i="3"/>
  <c r="E15" i="3"/>
  <c r="E17" i="3"/>
  <c r="E18" i="3"/>
  <c r="E19" i="3"/>
  <c r="E20" i="3"/>
  <c r="E21" i="3"/>
  <c r="E22" i="3"/>
  <c r="E23" i="3"/>
  <c r="E24" i="3"/>
  <c r="E25" i="3"/>
  <c r="E26" i="3"/>
  <c r="I4" i="3"/>
  <c r="I5" i="3"/>
  <c r="I6" i="3"/>
  <c r="I7" i="3"/>
  <c r="I8" i="3"/>
  <c r="I9" i="3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J9" i="2"/>
  <c r="L9" i="2" s="1"/>
  <c r="G21" i="2"/>
  <c r="G22" i="2"/>
  <c r="G4" i="2"/>
  <c r="G5" i="2"/>
  <c r="F28" i="2"/>
  <c r="G7" i="2"/>
  <c r="G8" i="2"/>
  <c r="G9" i="2"/>
  <c r="G11" i="2"/>
  <c r="G12" i="2"/>
  <c r="G13" i="2"/>
  <c r="G15" i="2"/>
  <c r="G20" i="2"/>
  <c r="G25" i="2"/>
  <c r="G26" i="2"/>
  <c r="J27" i="2"/>
  <c r="L27" i="2" s="1"/>
  <c r="J15" i="2"/>
  <c r="L15" i="2" s="1"/>
  <c r="G24" i="2"/>
  <c r="I28" i="2"/>
  <c r="J13" i="2" s="1"/>
  <c r="L13" i="2" s="1"/>
  <c r="J6" i="2"/>
  <c r="L6" i="2" s="1"/>
  <c r="J10" i="2"/>
  <c r="L10" i="2" s="1"/>
  <c r="J12" i="2"/>
  <c r="L12" i="2" s="1"/>
  <c r="J14" i="2"/>
  <c r="L14" i="2" s="1"/>
  <c r="G17" i="2"/>
  <c r="G18" i="2"/>
  <c r="J19" i="2"/>
  <c r="L19" i="2" s="1"/>
  <c r="C28" i="2"/>
  <c r="H28" i="2"/>
  <c r="D30" i="1"/>
  <c r="I25" i="1"/>
  <c r="K25" i="1" s="1"/>
  <c r="I21" i="1"/>
  <c r="K21" i="1" s="1"/>
  <c r="I17" i="1"/>
  <c r="K17" i="1" s="1"/>
  <c r="I12" i="1"/>
  <c r="K12" i="1" s="1"/>
  <c r="I8" i="1"/>
  <c r="K8" i="1" s="1"/>
  <c r="I4" i="1"/>
  <c r="I11" i="1"/>
  <c r="K11" i="1" s="1"/>
  <c r="I20" i="1"/>
  <c r="K20" i="1" s="1"/>
  <c r="I7" i="1"/>
  <c r="K7" i="1" s="1"/>
  <c r="I15" i="1"/>
  <c r="K15" i="1" s="1"/>
  <c r="I24" i="1"/>
  <c r="K24" i="1" s="1"/>
  <c r="I5" i="1"/>
  <c r="K5" i="1" s="1"/>
  <c r="I9" i="1"/>
  <c r="K9" i="1" s="1"/>
  <c r="I13" i="1"/>
  <c r="K13" i="1" s="1"/>
  <c r="I18" i="1"/>
  <c r="K18" i="1" s="1"/>
  <c r="I22" i="1"/>
  <c r="K22" i="1" s="1"/>
  <c r="I26" i="1"/>
  <c r="K26" i="1" s="1"/>
  <c r="I6" i="1"/>
  <c r="K6" i="1" s="1"/>
  <c r="I10" i="1"/>
  <c r="K10" i="1" s="1"/>
  <c r="I14" i="1"/>
  <c r="K14" i="1" s="1"/>
  <c r="I19" i="1"/>
  <c r="K19" i="1" s="1"/>
  <c r="I23" i="1"/>
  <c r="K23" i="1" s="1"/>
  <c r="I27" i="1"/>
  <c r="K27" i="1" s="1"/>
  <c r="J28" i="1" l="1"/>
  <c r="J22" i="2"/>
  <c r="L22" i="2" s="1"/>
  <c r="J25" i="2"/>
  <c r="L25" i="2" s="1"/>
  <c r="J4" i="2"/>
  <c r="L4" i="2" s="1"/>
  <c r="G28" i="3"/>
  <c r="I28" i="3"/>
  <c r="E28" i="3"/>
  <c r="D25" i="2"/>
  <c r="D21" i="2"/>
  <c r="D17" i="2"/>
  <c r="D12" i="2"/>
  <c r="D8" i="2"/>
  <c r="D4" i="2"/>
  <c r="D22" i="2"/>
  <c r="D18" i="2"/>
  <c r="D15" i="2"/>
  <c r="D10" i="2"/>
  <c r="D5" i="2"/>
  <c r="D27" i="2"/>
  <c r="D23" i="2"/>
  <c r="D14" i="2"/>
  <c r="D9" i="2"/>
  <c r="J21" i="2"/>
  <c r="L21" i="2" s="1"/>
  <c r="J11" i="2"/>
  <c r="L11" i="2" s="1"/>
  <c r="D19" i="2"/>
  <c r="D26" i="2"/>
  <c r="D20" i="2"/>
  <c r="D13" i="2"/>
  <c r="D7" i="2"/>
  <c r="J5" i="2"/>
  <c r="J24" i="2"/>
  <c r="L24" i="2" s="1"/>
  <c r="J8" i="2"/>
  <c r="L8" i="2" s="1"/>
  <c r="J26" i="2"/>
  <c r="L26" i="2" s="1"/>
  <c r="J20" i="2"/>
  <c r="L20" i="2" s="1"/>
  <c r="J7" i="2"/>
  <c r="L7" i="2" s="1"/>
  <c r="D24" i="2"/>
  <c r="J17" i="2"/>
  <c r="L17" i="2" s="1"/>
  <c r="G27" i="2"/>
  <c r="G23" i="2"/>
  <c r="G19" i="2"/>
  <c r="G14" i="2"/>
  <c r="G10" i="2"/>
  <c r="G6" i="2"/>
  <c r="J23" i="2"/>
  <c r="L23" i="2" s="1"/>
  <c r="J18" i="2"/>
  <c r="L18" i="2" s="1"/>
  <c r="D11" i="2"/>
  <c r="D6" i="2"/>
  <c r="K4" i="1"/>
  <c r="K28" i="1" s="1"/>
  <c r="I28" i="1"/>
  <c r="J28" i="2" l="1"/>
  <c r="L5" i="2"/>
  <c r="L28" i="2" s="1"/>
  <c r="G28" i="2"/>
  <c r="D28" i="2"/>
</calcChain>
</file>

<file path=xl/sharedStrings.xml><?xml version="1.0" encoding="utf-8"?>
<sst xmlns="http://schemas.openxmlformats.org/spreadsheetml/2006/main" count="172" uniqueCount="59">
  <si>
    <t>Distribution of FY17/18 admin fees</t>
  </si>
  <si>
    <t>Opt-in Subscription- CO staff Costs</t>
  </si>
  <si>
    <t>Campus</t>
  </si>
  <si>
    <t>2017 Admin Fee Paid</t>
  </si>
  <si>
    <t>Admin Fee Normalized to the $490K expense</t>
  </si>
  <si>
    <t>Opt-in Subscription Costs</t>
  </si>
  <si>
    <t>Flat Fee based on 1.6% of Subscription Costs</t>
  </si>
  <si>
    <t>50% FTE and 50% of 1.6% admin</t>
  </si>
  <si>
    <r>
      <t xml:space="preserve">Delta( New/50% -Old) </t>
    </r>
    <r>
      <rPr>
        <b/>
        <sz val="11"/>
        <color rgb="FFFF0000"/>
        <rFont val="Calibri"/>
        <family val="2"/>
        <scheme val="minor"/>
      </rPr>
      <t>+=increased cost</t>
    </r>
    <r>
      <rPr>
        <b/>
        <sz val="11"/>
        <rFont val="Calibri"/>
        <family val="2"/>
        <scheme val="minor"/>
      </rPr>
      <t>;    -=decreased cost</t>
    </r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</si>
  <si>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</si>
  <si>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</si>
  <si>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</si>
  <si>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</si>
  <si>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</si>
  <si>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</si>
  <si>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</si>
  <si>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</si>
  <si>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</si>
  <si>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</si>
  <si>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 Academy</t>
  </si>
  <si>
    <t>Monterey Bay</t>
  </si>
  <si>
    <t>Moss Landing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</si>
  <si>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</si>
  <si>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</si>
  <si>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</si>
  <si>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</si>
  <si>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</si>
  <si>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</si>
  <si>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</si>
  <si>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</si>
  <si>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</si>
  <si>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</si>
  <si>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</si>
  <si>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Total</t>
  </si>
  <si>
    <t>normalized</t>
  </si>
  <si>
    <t>ULMS-CO Staff Costs</t>
  </si>
  <si>
    <t>Combined</t>
  </si>
  <si>
    <t>ULMS Costs</t>
  </si>
  <si>
    <t>Flat Fee based on 18% of ULMS Cost</t>
  </si>
  <si>
    <t>50% FTE and 50% of 18% admin</t>
  </si>
  <si>
    <t>Opt-in &amp; ULMS  Costs</t>
  </si>
  <si>
    <t>Flat Fee based on 2.9% of Opt-in and ULMS Cost</t>
  </si>
  <si>
    <t>50% FTE and 50% of 2.9% admin</t>
  </si>
  <si>
    <t>College Year 2013-2014</t>
  </si>
  <si>
    <t>% FTES 2013-14</t>
  </si>
  <si>
    <t>College Year 2014-2015</t>
  </si>
  <si>
    <t>% FTES 2014-15</t>
  </si>
  <si>
    <t>College Year 2016-2017</t>
  </si>
  <si>
    <t>% FTES 2016-17</t>
  </si>
  <si>
    <t>College Year 2017-2018</t>
  </si>
  <si>
    <t>% FTES 2017-18</t>
  </si>
  <si>
    <t xml:space="preserve"> </t>
  </si>
  <si>
    <t>Campus Total</t>
  </si>
  <si>
    <t>Admin Fee Normalized to the $235K Opt-in expense</t>
  </si>
  <si>
    <r>
      <t xml:space="preserve">Delta = New flat -Old normalized </t>
    </r>
    <r>
      <rPr>
        <b/>
        <sz val="11"/>
        <color rgb="FFFF0000"/>
        <rFont val="Calibri"/>
        <family val="2"/>
        <scheme val="minor"/>
      </rPr>
      <t>+=increased cost</t>
    </r>
    <r>
      <rPr>
        <b/>
        <sz val="11"/>
        <rFont val="Calibri"/>
        <family val="2"/>
        <scheme val="minor"/>
      </rPr>
      <t>;    -=decreased cost</t>
    </r>
  </si>
  <si>
    <r>
      <t xml:space="preserve">Delta New 50%- Old Normalized      </t>
    </r>
    <r>
      <rPr>
        <sz val="11"/>
        <color rgb="FFFF0000"/>
        <rFont val="Calibri"/>
        <family val="2"/>
        <scheme val="minor"/>
      </rPr>
      <t xml:space="preserve">+ = Increase;    </t>
    </r>
    <r>
      <rPr>
        <sz val="11"/>
        <rFont val="Calibri"/>
        <family val="2"/>
        <scheme val="minor"/>
      </rPr>
      <t xml:space="preserve">   - =  decrease</t>
    </r>
  </si>
  <si>
    <t xml:space="preserve">FTE forumula Base </t>
  </si>
  <si>
    <t xml:space="preserve"> ULMS Formula Base 90% enrollment 10% even distribution of the total cost.</t>
  </si>
  <si>
    <r>
      <t xml:space="preserve">Delta New flat- Old Normalized      </t>
    </r>
    <r>
      <rPr>
        <sz val="11"/>
        <color rgb="FFFF0000"/>
        <rFont val="Calibri"/>
        <family val="2"/>
        <scheme val="minor"/>
      </rPr>
      <t xml:space="preserve">+ = Increase;    </t>
    </r>
    <r>
      <rPr>
        <sz val="11"/>
        <rFont val="Calibri"/>
        <family val="2"/>
        <scheme val="minor"/>
      </rPr>
      <t xml:space="preserve">   - =  decrease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</si>
</sst>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6" fillId="2" borderId="5" xfId="4" applyNumberFormat="1" applyFont="1" applyFill="1" applyBorder="1" applyAlignment="1">
      <alignment horizontal="center" wrapText="1"/>
    </xf>
    <xf numFmtId="0" fontId="6" fillId="2" borderId="6" xfId="4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5" xfId="0" applyFont="1" applyFill="1" applyBorder="1"/>
    <xf numFmtId="6" fontId="11" fillId="0" borderId="7" xfId="0" applyNumberFormat="1" applyFont="1" applyBorder="1" applyAlignment="1">
      <alignment vertical="center"/>
    </xf>
    <xf numFmtId="6" fontId="11" fillId="0" borderId="8" xfId="0" applyNumberFormat="1" applyFont="1" applyBorder="1" applyAlignment="1">
      <alignment vertical="center"/>
    </xf>
    <xf numFmtId="8" fontId="10" fillId="0" borderId="5" xfId="0" applyNumberFormat="1" applyFont="1" applyFill="1" applyBorder="1"/>
    <xf numFmtId="165" fontId="12" fillId="0" borderId="5" xfId="0" applyNumberFormat="1" applyFont="1" applyFill="1" applyBorder="1"/>
    <xf numFmtId="165" fontId="12" fillId="3" borderId="5" xfId="0" applyNumberFormat="1" applyFont="1" applyFill="1" applyBorder="1"/>
    <xf numFmtId="0" fontId="12" fillId="0" borderId="0" xfId="0" applyFont="1" applyFill="1" applyBorder="1"/>
    <xf numFmtId="0" fontId="13" fillId="0" borderId="5" xfId="0" applyFont="1" applyFill="1" applyBorder="1"/>
    <xf numFmtId="6" fontId="14" fillId="0" borderId="7" xfId="0" applyNumberFormat="1" applyFont="1" applyBorder="1" applyAlignment="1">
      <alignment horizontal="right" vertical="center"/>
    </xf>
    <xf numFmtId="6" fontId="14" fillId="0" borderId="8" xfId="0" applyNumberFormat="1" applyFont="1" applyBorder="1" applyAlignment="1">
      <alignment horizontal="right" vertical="center"/>
    </xf>
    <xf numFmtId="5" fontId="15" fillId="0" borderId="5" xfId="1" applyNumberFormat="1" applyFont="1" applyFill="1" applyBorder="1" applyAlignment="1">
      <alignment horizontal="right"/>
    </xf>
    <xf numFmtId="0" fontId="13" fillId="0" borderId="0" xfId="0" applyFont="1" applyFill="1" applyBorder="1"/>
    <xf numFmtId="0" fontId="16" fillId="0" borderId="0" xfId="0" applyFont="1" applyFill="1" applyBorder="1"/>
    <xf numFmtId="0" fontId="13" fillId="0" borderId="0" xfId="0" applyFont="1" applyFill="1" applyBorder="1" applyAlignment="1">
      <alignment horizontal="right"/>
    </xf>
    <xf numFmtId="5" fontId="13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5" fontId="0" fillId="0" borderId="0" xfId="0" applyNumberFormat="1" applyFill="1" applyBorder="1"/>
    <xf numFmtId="10" fontId="0" fillId="0" borderId="0" xfId="3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5" fontId="12" fillId="0" borderId="0" xfId="0" applyNumberFormat="1" applyFont="1" applyFill="1" applyBorder="1"/>
    <xf numFmtId="165" fontId="12" fillId="0" borderId="3" xfId="0" applyNumberFormat="1" applyFont="1" applyFill="1" applyBorder="1"/>
    <xf numFmtId="165" fontId="12" fillId="0" borderId="12" xfId="0" applyNumberFormat="1" applyFont="1" applyFill="1" applyBorder="1"/>
    <xf numFmtId="5" fontId="3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0" fontId="0" fillId="0" borderId="0" xfId="3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0" xfId="3" applyNumberFormat="1" applyFont="1"/>
    <xf numFmtId="4" fontId="0" fillId="0" borderId="0" xfId="0" applyNumberFormat="1"/>
    <xf numFmtId="10" fontId="0" fillId="0" borderId="0" xfId="0" applyNumberFormat="1"/>
    <xf numFmtId="0" fontId="0" fillId="0" borderId="13" xfId="0" applyFill="1" applyBorder="1"/>
    <xf numFmtId="0" fontId="0" fillId="0" borderId="14" xfId="0" applyFill="1" applyBorder="1"/>
    <xf numFmtId="3" fontId="0" fillId="0" borderId="0" xfId="0" applyNumberFormat="1"/>
    <xf numFmtId="3" fontId="0" fillId="0" borderId="15" xfId="0" applyNumberFormat="1" applyBorder="1"/>
    <xf numFmtId="10" fontId="0" fillId="0" borderId="16" xfId="3" applyNumberFormat="1" applyFont="1" applyFill="1" applyBorder="1"/>
    <xf numFmtId="3" fontId="0" fillId="0" borderId="0" xfId="0" applyNumberFormat="1" applyAlignment="1">
      <alignment horizontal="center"/>
    </xf>
    <xf numFmtId="9" fontId="0" fillId="0" borderId="0" xfId="3" applyFont="1"/>
    <xf numFmtId="166" fontId="0" fillId="0" borderId="0" xfId="3" applyNumberFormat="1" applyFont="1"/>
    <xf numFmtId="3" fontId="0" fillId="0" borderId="15" xfId="0" applyNumberFormat="1" applyFill="1" applyBorder="1"/>
    <xf numFmtId="166" fontId="0" fillId="0" borderId="16" xfId="0" applyNumberFormat="1" applyFill="1" applyBorder="1"/>
    <xf numFmtId="3" fontId="0" fillId="0" borderId="0" xfId="1" applyNumberFormat="1" applyFont="1" applyAlignment="1">
      <alignment horizontal="center"/>
    </xf>
    <xf numFmtId="9" fontId="0" fillId="0" borderId="0" xfId="3" applyFont="1" applyAlignment="1">
      <alignment horizontal="center"/>
    </xf>
    <xf numFmtId="3" fontId="0" fillId="0" borderId="17" xfId="0" applyNumberFormat="1" applyFill="1" applyBorder="1"/>
    <xf numFmtId="166" fontId="0" fillId="0" borderId="18" xfId="0" applyNumberFormat="1" applyFill="1" applyBorder="1"/>
    <xf numFmtId="165" fontId="17" fillId="3" borderId="0" xfId="0" applyNumberFormat="1" applyFont="1" applyFill="1" applyBorder="1"/>
    <xf numFmtId="165" fontId="12" fillId="3" borderId="0" xfId="0" applyNumberFormat="1" applyFont="1" applyFill="1" applyBorder="1"/>
    <xf numFmtId="165" fontId="13" fillId="0" borderId="0" xfId="0" applyNumberFormat="1" applyFont="1" applyFill="1" applyBorder="1"/>
    <xf numFmtId="0" fontId="7" fillId="4" borderId="5" xfId="0" applyFont="1" applyFill="1" applyBorder="1" applyAlignment="1">
      <alignment horizontal="center" wrapText="1"/>
    </xf>
    <xf numFmtId="165" fontId="17" fillId="0" borderId="0" xfId="0" applyNumberFormat="1" applyFont="1" applyFill="1" applyBorder="1"/>
    <xf numFmtId="164" fontId="3" fillId="0" borderId="1" xfId="2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wrapText="1"/>
    </xf>
    <xf numFmtId="0" fontId="7" fillId="4" borderId="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6" fillId="0" borderId="5" xfId="4" applyNumberFormat="1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6" fontId="12" fillId="6" borderId="7" xfId="0" applyNumberFormat="1" applyFont="1" applyFill="1" applyBorder="1" applyAlignment="1">
      <alignment horizontal="right" vertical="center"/>
    </xf>
    <xf numFmtId="6" fontId="18" fillId="6" borderId="18" xfId="0" applyNumberFormat="1" applyFont="1" applyFill="1" applyBorder="1" applyAlignment="1">
      <alignment horizontal="right" vertical="center"/>
    </xf>
    <xf numFmtId="0" fontId="12" fillId="6" borderId="7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/>
    </xf>
    <xf numFmtId="6" fontId="13" fillId="6" borderId="7" xfId="0" applyNumberFormat="1" applyFont="1" applyFill="1" applyBorder="1" applyAlignment="1">
      <alignment horizontal="right" vertical="center"/>
    </xf>
    <xf numFmtId="6" fontId="13" fillId="6" borderId="18" xfId="0" applyNumberFormat="1" applyFont="1" applyFill="1" applyBorder="1" applyAlignment="1">
      <alignment horizontal="right" vertical="center"/>
    </xf>
  </cellXfs>
  <cellStyles count="5">
    <cellStyle name="Comma" xfId="1" builtinId="3"/>
    <cellStyle name="Comma 2 2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hanley/Documents/Ghanley/CO%20adminstrative%20stuff/Library/ECC%20Stuff/Admin%20Fee%20distribution%20Opt%20in%20and%20ULMS%202-2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-in subscriptions"/>
      <sheetName val="ULMS"/>
      <sheetName val="FTE"/>
    </sheetNames>
    <sheetDataSet>
      <sheetData sheetId="0"/>
      <sheetData sheetId="1"/>
      <sheetData sheetId="2">
        <row r="4">
          <cell r="I4">
            <v>2.1747604384583442E-2</v>
          </cell>
        </row>
        <row r="5">
          <cell r="I5">
            <v>1.475174137539274E-2</v>
          </cell>
        </row>
        <row r="6">
          <cell r="I6">
            <v>3.986579264900611E-2</v>
          </cell>
        </row>
        <row r="7">
          <cell r="I7">
            <v>2.8425161992963983E-2</v>
          </cell>
        </row>
        <row r="8">
          <cell r="I8">
            <v>3.221324111291321E-2</v>
          </cell>
        </row>
        <row r="9">
          <cell r="I9">
            <v>5.2715291979095656E-2</v>
          </cell>
        </row>
        <row r="10">
          <cell r="I10">
            <v>8.0182109865312753E-2</v>
          </cell>
        </row>
        <row r="11">
          <cell r="I11">
            <v>1.8684282177248119E-2</v>
          </cell>
        </row>
        <row r="12">
          <cell r="I12">
            <v>7.4643595891215955E-2</v>
          </cell>
        </row>
        <row r="13">
          <cell r="I13">
            <v>5.569267172821224E-2</v>
          </cell>
        </row>
        <row r="14">
          <cell r="I14">
            <v>3.112537119306741E-3</v>
          </cell>
        </row>
        <row r="15">
          <cell r="I15">
            <v>1.6102825376677714E-2</v>
          </cell>
        </row>
        <row r="17">
          <cell r="I17">
            <v>7.678089423250202E-2</v>
          </cell>
        </row>
        <row r="18">
          <cell r="I18">
            <v>5.4683398757335723E-2</v>
          </cell>
        </row>
        <row r="19">
          <cell r="I19">
            <v>6.2690493539869468E-2</v>
          </cell>
        </row>
        <row r="20">
          <cell r="I20">
            <v>4.1402473183994232E-2</v>
          </cell>
        </row>
        <row r="21">
          <cell r="I21">
            <v>7.8092312483839882E-2</v>
          </cell>
        </row>
        <row r="22">
          <cell r="I22">
            <v>6.254235910333858E-2</v>
          </cell>
        </row>
        <row r="23">
          <cell r="I23">
            <v>6.6296893731048592E-2</v>
          </cell>
        </row>
        <row r="24">
          <cell r="I24">
            <v>5.0930088381167291E-2</v>
          </cell>
        </row>
        <row r="25">
          <cell r="I25">
            <v>2.7350024289150586E-2</v>
          </cell>
        </row>
        <row r="26">
          <cell r="I26">
            <v>2.0631086978664726E-2</v>
          </cell>
        </row>
        <row r="27">
          <cell r="I27">
            <v>2.0463119667160284E-2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workbookViewId="0">
      <selection activeCell="G41" sqref="G41"/>
    </sheetView>
  </sheetViews>
  <sheetFormatPr baseColWidth="10" defaultColWidth="5.33203125" defaultRowHeight="15" x14ac:dyDescent="0.2"/>
  <cols>
    <col min="1" max="1" width="28.83203125" style="1" customWidth="1"/>
    <col min="2" max="2" width="14.1640625" style="1" customWidth="1"/>
    <col min="3" max="3" width="14.5" style="1" customWidth="1"/>
    <col min="4" max="6" width="13.33203125" style="1" customWidth="1"/>
    <col min="7" max="7" width="17.33203125" style="1" customWidth="1"/>
    <col min="8" max="9" width="18.33203125" style="1" customWidth="1"/>
    <col min="10" max="11" width="16.5" style="1" customWidth="1"/>
    <col min="12" max="12" width="28.83203125" style="1" customWidth="1"/>
    <col min="13" max="13" width="26.83203125" style="1" customWidth="1"/>
    <col min="14" max="16384" width="5.33203125" style="1"/>
  </cols>
  <sheetData>
    <row r="1" spans="1:12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2" s="2" customFormat="1" ht="16" thickBot="1" x14ac:dyDescent="0.25">
      <c r="G2" s="63" t="s">
        <v>1</v>
      </c>
      <c r="H2" s="64"/>
      <c r="I2" s="65"/>
    </row>
    <row r="3" spans="1:12" s="9" customFormat="1" ht="97" thickBot="1" x14ac:dyDescent="0.25">
      <c r="A3" s="3" t="s">
        <v>2</v>
      </c>
      <c r="B3" s="4" t="s">
        <v>3</v>
      </c>
      <c r="C3" s="4" t="s">
        <v>4</v>
      </c>
      <c r="D3" s="5" t="s">
        <v>53</v>
      </c>
      <c r="E3" s="74" t="s">
        <v>56</v>
      </c>
      <c r="F3" s="75" t="s">
        <v>57</v>
      </c>
      <c r="G3" s="6" t="s">
        <v>5</v>
      </c>
      <c r="H3" s="60" t="s">
        <v>6</v>
      </c>
      <c r="I3" s="60" t="s">
        <v>7</v>
      </c>
      <c r="J3" s="7" t="s">
        <v>54</v>
      </c>
      <c r="K3" s="7" t="s">
        <v>8</v>
      </c>
      <c r="L3" s="8" t="s">
        <v>2</v>
      </c>
    </row>
    <row r="4" spans="1:12" s="16" customFormat="1" ht="17" thickBot="1" x14ac:dyDescent="0.25">
      <c r="A4" s="10" t="s">
        <v>9</v>
      </c>
      <c r="B4" s="11">
        <v>6625</v>
      </c>
      <c r="C4" s="12">
        <v>7853</v>
      </c>
      <c r="D4" s="13">
        <f>C4*0.4792</f>
        <v>3763.1576</v>
      </c>
      <c r="E4" s="76">
        <v>5107</v>
      </c>
      <c r="F4" s="77">
        <v>5618</v>
      </c>
      <c r="G4" s="14">
        <v>317697.85528510221</v>
      </c>
      <c r="H4" s="14">
        <f t="shared" ref="H4:H27" si="0">G4*0.01527</f>
        <v>4851.2462502035105</v>
      </c>
      <c r="I4" s="14">
        <f>H4/2+$H$28/2*[1]FTE!I4</f>
        <v>4980.4705718013483</v>
      </c>
      <c r="J4" s="15">
        <f>H4-D4</f>
        <v>1088.0886502035105</v>
      </c>
      <c r="K4" s="15">
        <f>I4-D4</f>
        <v>1217.3129718013483</v>
      </c>
      <c r="L4" s="10" t="s">
        <v>9</v>
      </c>
    </row>
    <row r="5" spans="1:12" s="16" customFormat="1" ht="17" thickBot="1" x14ac:dyDescent="0.25">
      <c r="A5" s="10" t="s">
        <v>10</v>
      </c>
      <c r="B5" s="11">
        <v>7242</v>
      </c>
      <c r="C5" s="12">
        <v>8584</v>
      </c>
      <c r="D5" s="13">
        <f t="shared" ref="D5:D27" si="1">C5*0.4792</f>
        <v>4113.4528</v>
      </c>
      <c r="E5" s="76">
        <v>3464</v>
      </c>
      <c r="F5" s="77">
        <v>4139</v>
      </c>
      <c r="G5" s="14">
        <v>323471.96165195334</v>
      </c>
      <c r="H5" s="14">
        <f t="shared" si="0"/>
        <v>4939.416854425328</v>
      </c>
      <c r="I5" s="14">
        <f>H5/2+$H$28/2*[1]FTE!I5</f>
        <v>4202.7015477796203</v>
      </c>
      <c r="J5" s="15">
        <f t="shared" ref="J5:J27" si="2">H5-D5</f>
        <v>825.96405442532796</v>
      </c>
      <c r="K5" s="14">
        <f t="shared" ref="K5:K27" si="3">I5-D5</f>
        <v>89.248747779620317</v>
      </c>
      <c r="L5" s="10" t="s">
        <v>10</v>
      </c>
    </row>
    <row r="6" spans="1:12" s="16" customFormat="1" ht="17" thickBot="1" x14ac:dyDescent="0.25">
      <c r="A6" s="10" t="s">
        <v>11</v>
      </c>
      <c r="B6" s="11">
        <v>10275</v>
      </c>
      <c r="C6" s="12">
        <v>12179</v>
      </c>
      <c r="D6" s="13">
        <f t="shared" si="1"/>
        <v>5836.1768000000002</v>
      </c>
      <c r="E6" s="76">
        <v>9362</v>
      </c>
      <c r="F6" s="77">
        <v>9447</v>
      </c>
      <c r="G6" s="14">
        <v>560322.38222075882</v>
      </c>
      <c r="H6" s="14">
        <f t="shared" si="0"/>
        <v>8556.122776510987</v>
      </c>
      <c r="I6" s="14">
        <f>H6/2+$H$28/2*[1]FTE!I6</f>
        <v>8961.3826754575603</v>
      </c>
      <c r="J6" s="15">
        <f t="shared" si="2"/>
        <v>2719.9459765109868</v>
      </c>
      <c r="K6" s="15">
        <f t="shared" si="3"/>
        <v>3125.2058754575601</v>
      </c>
      <c r="L6" s="10" t="s">
        <v>11</v>
      </c>
    </row>
    <row r="7" spans="1:12" s="16" customFormat="1" ht="17" thickBot="1" x14ac:dyDescent="0.25">
      <c r="A7" s="10" t="s">
        <v>12</v>
      </c>
      <c r="B7" s="11">
        <v>11514</v>
      </c>
      <c r="C7" s="12">
        <v>13648</v>
      </c>
      <c r="D7" s="13">
        <f t="shared" si="1"/>
        <v>6540.1216000000004</v>
      </c>
      <c r="E7" s="76">
        <v>6676</v>
      </c>
      <c r="F7" s="77">
        <v>7029</v>
      </c>
      <c r="G7" s="14">
        <v>422639.70289312134</v>
      </c>
      <c r="H7" s="14">
        <f t="shared" si="0"/>
        <v>6453.7082631779631</v>
      </c>
      <c r="I7" s="14">
        <f>H7/2+$H$28/2*[1]FTE!I7</f>
        <v>6566.162280454655</v>
      </c>
      <c r="J7" s="14">
        <f t="shared" si="2"/>
        <v>-86.413336822037309</v>
      </c>
      <c r="K7" s="14">
        <f t="shared" si="3"/>
        <v>26.040680454654648</v>
      </c>
      <c r="L7" s="10" t="s">
        <v>12</v>
      </c>
    </row>
    <row r="8" spans="1:12" s="16" customFormat="1" ht="17" thickBot="1" x14ac:dyDescent="0.25">
      <c r="A8" s="10" t="s">
        <v>13</v>
      </c>
      <c r="B8" s="11">
        <v>17168</v>
      </c>
      <c r="C8" s="12">
        <v>20349</v>
      </c>
      <c r="D8" s="13">
        <f t="shared" si="1"/>
        <v>9751.2407999999996</v>
      </c>
      <c r="E8" s="76">
        <v>7565</v>
      </c>
      <c r="F8" s="77">
        <v>7830</v>
      </c>
      <c r="G8" s="14">
        <v>595004.18756470399</v>
      </c>
      <c r="H8" s="14">
        <f t="shared" si="0"/>
        <v>9085.7139441130294</v>
      </c>
      <c r="I8" s="14">
        <f>H8/2+$H$28/2*[1]FTE!I8</f>
        <v>8327.1780104503268</v>
      </c>
      <c r="J8" s="14">
        <f t="shared" si="2"/>
        <v>-665.52685588697022</v>
      </c>
      <c r="K8" s="14">
        <f t="shared" si="3"/>
        <v>-1424.0627895496727</v>
      </c>
      <c r="L8" s="10" t="s">
        <v>13</v>
      </c>
    </row>
    <row r="9" spans="1:12" s="16" customFormat="1" ht="17" thickBot="1" x14ac:dyDescent="0.25">
      <c r="A9" s="10" t="s">
        <v>14</v>
      </c>
      <c r="B9" s="11">
        <v>27141</v>
      </c>
      <c r="C9" s="12">
        <v>32170</v>
      </c>
      <c r="D9" s="13">
        <f t="shared" si="1"/>
        <v>15415.864</v>
      </c>
      <c r="E9" s="76">
        <v>12380</v>
      </c>
      <c r="F9" s="77">
        <v>12163</v>
      </c>
      <c r="G9" s="14">
        <v>914167.18242532504</v>
      </c>
      <c r="H9" s="14">
        <f t="shared" si="0"/>
        <v>13959.332875634715</v>
      </c>
      <c r="I9" s="14">
        <f>H9/2+$H$28/2*[1]FTE!I9</f>
        <v>13172.510795897018</v>
      </c>
      <c r="J9" s="14">
        <f t="shared" si="2"/>
        <v>-1456.531124365285</v>
      </c>
      <c r="K9" s="14">
        <f t="shared" si="3"/>
        <v>-2243.3532041029812</v>
      </c>
      <c r="L9" s="10" t="s">
        <v>14</v>
      </c>
    </row>
    <row r="10" spans="1:12" s="16" customFormat="1" ht="17" thickBot="1" x14ac:dyDescent="0.25">
      <c r="A10" s="10" t="s">
        <v>15</v>
      </c>
      <c r="B10" s="11">
        <v>27695</v>
      </c>
      <c r="C10" s="12">
        <v>32827</v>
      </c>
      <c r="D10" s="13">
        <f t="shared" si="1"/>
        <v>15730.698400000001</v>
      </c>
      <c r="E10" s="76">
        <v>18830</v>
      </c>
      <c r="F10" s="77">
        <v>17968</v>
      </c>
      <c r="G10" s="14">
        <v>1073555.9755999972</v>
      </c>
      <c r="H10" s="14">
        <f t="shared" si="0"/>
        <v>16393.19974741196</v>
      </c>
      <c r="I10" s="14">
        <f>H10/2+$H$28/2*[1]FTE!I10</f>
        <v>17616.168808185852</v>
      </c>
      <c r="J10" s="15">
        <f t="shared" si="2"/>
        <v>662.5013474119587</v>
      </c>
      <c r="K10" s="15">
        <f t="shared" si="3"/>
        <v>1885.4704081858508</v>
      </c>
      <c r="L10" s="10" t="s">
        <v>15</v>
      </c>
    </row>
    <row r="11" spans="1:12" s="16" customFormat="1" ht="17" thickBot="1" x14ac:dyDescent="0.25">
      <c r="A11" s="10" t="s">
        <v>16</v>
      </c>
      <c r="B11" s="11">
        <v>5552</v>
      </c>
      <c r="C11" s="12">
        <v>6581</v>
      </c>
      <c r="D11" s="13">
        <f t="shared" si="1"/>
        <v>3153.6152000000002</v>
      </c>
      <c r="E11" s="76">
        <v>4388</v>
      </c>
      <c r="F11" s="77">
        <v>4970</v>
      </c>
      <c r="G11" s="14">
        <v>321577.56630636647</v>
      </c>
      <c r="H11" s="14">
        <f t="shared" si="0"/>
        <v>4910.4894374982159</v>
      </c>
      <c r="I11" s="14">
        <f>H11/2+$H$28/2*[1]FTE!I11</f>
        <v>4650.2216812597944</v>
      </c>
      <c r="J11" s="15">
        <f t="shared" si="2"/>
        <v>1756.8742374982157</v>
      </c>
      <c r="K11" s="15">
        <f t="shared" si="3"/>
        <v>1496.6064812597942</v>
      </c>
      <c r="L11" s="10" t="s">
        <v>16</v>
      </c>
    </row>
    <row r="12" spans="1:12" s="16" customFormat="1" ht="17" thickBot="1" x14ac:dyDescent="0.25">
      <c r="A12" s="10" t="s">
        <v>17</v>
      </c>
      <c r="B12" s="11">
        <v>30704</v>
      </c>
      <c r="C12" s="12">
        <v>36393</v>
      </c>
      <c r="D12" s="13">
        <f t="shared" si="1"/>
        <v>17439.525600000001</v>
      </c>
      <c r="E12" s="76">
        <v>17530</v>
      </c>
      <c r="F12" s="77">
        <v>16798</v>
      </c>
      <c r="G12" s="14">
        <v>1101799.2779536387</v>
      </c>
      <c r="H12" s="14">
        <f t="shared" si="0"/>
        <v>16824.474974352062</v>
      </c>
      <c r="I12" s="14">
        <f>H12/2+$H$28/2*[1]FTE!I12</f>
        <v>17181.157364637838</v>
      </c>
      <c r="J12" s="14">
        <f t="shared" si="2"/>
        <v>-615.05062564793843</v>
      </c>
      <c r="K12" s="14">
        <f t="shared" si="3"/>
        <v>-258.36823536216252</v>
      </c>
      <c r="L12" s="10" t="s">
        <v>17</v>
      </c>
    </row>
    <row r="13" spans="1:12" s="16" customFormat="1" ht="17" thickBot="1" x14ac:dyDescent="0.25">
      <c r="A13" s="10" t="s">
        <v>18</v>
      </c>
      <c r="B13" s="11">
        <v>23706</v>
      </c>
      <c r="C13" s="12">
        <v>28099</v>
      </c>
      <c r="D13" s="13">
        <f t="shared" si="1"/>
        <v>13465.040800000001</v>
      </c>
      <c r="E13" s="76">
        <v>13079</v>
      </c>
      <c r="F13" s="77">
        <v>12792</v>
      </c>
      <c r="G13" s="14">
        <v>911801.15497820044</v>
      </c>
      <c r="H13" s="14">
        <f t="shared" si="0"/>
        <v>13923.203636517121</v>
      </c>
      <c r="I13" s="14">
        <f>H13/2+$H$28/2*[1]FTE!I13</f>
        <v>13504.220382056155</v>
      </c>
      <c r="J13" s="15">
        <f t="shared" si="2"/>
        <v>458.16283651712001</v>
      </c>
      <c r="K13" s="14">
        <f t="shared" si="3"/>
        <v>39.179582056154686</v>
      </c>
      <c r="L13" s="10" t="s">
        <v>18</v>
      </c>
    </row>
    <row r="14" spans="1:12" s="16" customFormat="1" ht="17" thickBot="1" x14ac:dyDescent="0.25">
      <c r="A14" s="10" t="s">
        <v>19</v>
      </c>
      <c r="B14" s="11">
        <v>771</v>
      </c>
      <c r="C14" s="12">
        <v>914</v>
      </c>
      <c r="D14" s="13">
        <f t="shared" si="1"/>
        <v>437.98880000000003</v>
      </c>
      <c r="E14" s="76">
        <v>731</v>
      </c>
      <c r="F14" s="77">
        <v>1679</v>
      </c>
      <c r="G14" s="14">
        <v>36409.424061038939</v>
      </c>
      <c r="H14" s="14">
        <f t="shared" si="0"/>
        <v>555.97190541206464</v>
      </c>
      <c r="I14" s="14">
        <f>H14/2+$H$28/2*[1]FTE!I14</f>
        <v>643.63806644669012</v>
      </c>
      <c r="J14" s="14">
        <f t="shared" si="2"/>
        <v>117.98310541206462</v>
      </c>
      <c r="K14" s="14">
        <f t="shared" si="3"/>
        <v>205.64926644669009</v>
      </c>
      <c r="L14" s="10" t="s">
        <v>19</v>
      </c>
    </row>
    <row r="15" spans="1:12" s="16" customFormat="1" ht="17" thickBot="1" x14ac:dyDescent="0.25">
      <c r="A15" s="10" t="s">
        <v>20</v>
      </c>
      <c r="B15" s="11">
        <v>4141</v>
      </c>
      <c r="C15" s="12">
        <v>4908</v>
      </c>
      <c r="D15" s="13">
        <f t="shared" si="1"/>
        <v>2351.9135999999999</v>
      </c>
      <c r="E15" s="76">
        <v>3782</v>
      </c>
      <c r="F15" s="77">
        <v>4425</v>
      </c>
      <c r="G15" s="14">
        <v>218103.39671976533</v>
      </c>
      <c r="H15" s="14">
        <f t="shared" si="0"/>
        <v>3330.4388679108165</v>
      </c>
      <c r="I15" s="14">
        <f>H15/2+$H$28/2*[1]FTE!I15</f>
        <v>3556.9341060973288</v>
      </c>
      <c r="J15" s="15">
        <f t="shared" si="2"/>
        <v>978.52526791081664</v>
      </c>
      <c r="K15" s="15">
        <f t="shared" si="3"/>
        <v>1205.020506097329</v>
      </c>
      <c r="L15" s="10" t="s">
        <v>20</v>
      </c>
    </row>
    <row r="16" spans="1:12" s="16" customFormat="1" ht="17" thickBot="1" x14ac:dyDescent="0.25">
      <c r="A16" s="10" t="s">
        <v>21</v>
      </c>
      <c r="B16" s="11">
        <v>1097</v>
      </c>
      <c r="C16" s="12">
        <v>1300</v>
      </c>
      <c r="D16" s="13">
        <f t="shared" si="1"/>
        <v>622.96</v>
      </c>
      <c r="E16" s="78"/>
      <c r="F16" s="79"/>
      <c r="G16" s="14">
        <v>29924.914642139007</v>
      </c>
      <c r="H16" s="14">
        <f t="shared" si="0"/>
        <v>456.95344658546264</v>
      </c>
      <c r="I16" s="14">
        <v>228</v>
      </c>
      <c r="J16" s="14">
        <f t="shared" si="2"/>
        <v>-166.00655341453739</v>
      </c>
      <c r="K16" s="14">
        <f t="shared" si="3"/>
        <v>-394.96000000000004</v>
      </c>
      <c r="L16" s="10" t="s">
        <v>21</v>
      </c>
    </row>
    <row r="17" spans="1:12" s="16" customFormat="1" ht="17" thickBot="1" x14ac:dyDescent="0.25">
      <c r="A17" s="10" t="s">
        <v>22</v>
      </c>
      <c r="B17" s="11">
        <v>24359</v>
      </c>
      <c r="C17" s="12">
        <v>28873</v>
      </c>
      <c r="D17" s="13">
        <f t="shared" si="1"/>
        <v>13835.9416</v>
      </c>
      <c r="E17" s="76">
        <v>18032</v>
      </c>
      <c r="F17" s="77">
        <v>17250</v>
      </c>
      <c r="G17" s="14">
        <v>977172.28452488419</v>
      </c>
      <c r="H17" s="14">
        <f t="shared" si="0"/>
        <v>14921.420784694983</v>
      </c>
      <c r="I17" s="14">
        <f>H17/2+$H$28/2*[1]FTE!I17</f>
        <v>16480.714072581653</v>
      </c>
      <c r="J17" s="15">
        <f t="shared" si="2"/>
        <v>1085.4791846949829</v>
      </c>
      <c r="K17" s="15">
        <f t="shared" si="3"/>
        <v>2644.7724725816533</v>
      </c>
      <c r="L17" s="10" t="s">
        <v>22</v>
      </c>
    </row>
    <row r="18" spans="1:12" s="16" customFormat="1" ht="17" thickBot="1" x14ac:dyDescent="0.25">
      <c r="A18" s="10" t="s">
        <v>23</v>
      </c>
      <c r="B18" s="11">
        <v>19270</v>
      </c>
      <c r="C18" s="12">
        <v>22840</v>
      </c>
      <c r="D18" s="13">
        <f t="shared" si="1"/>
        <v>10944.928</v>
      </c>
      <c r="E18" s="76">
        <v>12842</v>
      </c>
      <c r="F18" s="77">
        <v>12579</v>
      </c>
      <c r="G18" s="14">
        <v>709279.87293133873</v>
      </c>
      <c r="H18" s="14">
        <f t="shared" si="0"/>
        <v>10830.703659661543</v>
      </c>
      <c r="I18" s="14">
        <f>H18/2+$H$28/2*[1]FTE!I18</f>
        <v>11839.40384132826</v>
      </c>
      <c r="J18" s="14">
        <f t="shared" si="2"/>
        <v>-114.22434033845639</v>
      </c>
      <c r="K18" s="15">
        <f t="shared" si="3"/>
        <v>894.47584132825978</v>
      </c>
      <c r="L18" s="10" t="s">
        <v>23</v>
      </c>
    </row>
    <row r="19" spans="1:12" s="16" customFormat="1" ht="17" thickBot="1" x14ac:dyDescent="0.25">
      <c r="A19" s="10" t="s">
        <v>24</v>
      </c>
      <c r="B19" s="11">
        <v>16118</v>
      </c>
      <c r="C19" s="12">
        <v>19105</v>
      </c>
      <c r="D19" s="13">
        <f t="shared" si="1"/>
        <v>9155.116</v>
      </c>
      <c r="E19" s="76">
        <v>14723</v>
      </c>
      <c r="F19" s="77">
        <v>14271</v>
      </c>
      <c r="G19" s="14">
        <v>732242.87946556276</v>
      </c>
      <c r="H19" s="14">
        <f t="shared" si="0"/>
        <v>11181.348769439144</v>
      </c>
      <c r="I19" s="14">
        <f>H19/2+$H$28/2*[1]FTE!I19</f>
        <v>12955.377389258829</v>
      </c>
      <c r="J19" s="15">
        <f t="shared" si="2"/>
        <v>2026.2327694391442</v>
      </c>
      <c r="K19" s="15">
        <f t="shared" si="3"/>
        <v>3800.2613892588288</v>
      </c>
      <c r="L19" s="10" t="s">
        <v>24</v>
      </c>
    </row>
    <row r="20" spans="1:12" s="16" customFormat="1" ht="17" thickBot="1" x14ac:dyDescent="0.25">
      <c r="A20" s="10" t="s">
        <v>25</v>
      </c>
      <c r="B20" s="11">
        <v>10578</v>
      </c>
      <c r="C20" s="12">
        <v>12538</v>
      </c>
      <c r="D20" s="13">
        <f t="shared" si="1"/>
        <v>6008.2096000000001</v>
      </c>
      <c r="E20" s="76">
        <v>9723</v>
      </c>
      <c r="F20" s="77">
        <v>9772</v>
      </c>
      <c r="G20" s="14">
        <v>541450.90888341423</v>
      </c>
      <c r="H20" s="14">
        <f t="shared" si="0"/>
        <v>8267.9553786497363</v>
      </c>
      <c r="I20" s="14">
        <f>H20/2+$H$28/2*[1]FTE!I20</f>
        <v>8997.8238873070131</v>
      </c>
      <c r="J20" s="15">
        <f t="shared" si="2"/>
        <v>2259.7457786497362</v>
      </c>
      <c r="K20" s="15">
        <f t="shared" si="3"/>
        <v>2989.614287307013</v>
      </c>
      <c r="L20" s="10" t="s">
        <v>25</v>
      </c>
    </row>
    <row r="21" spans="1:12" s="16" customFormat="1" ht="17" thickBot="1" x14ac:dyDescent="0.25">
      <c r="A21" s="10" t="s">
        <v>26</v>
      </c>
      <c r="B21" s="11">
        <v>38144</v>
      </c>
      <c r="C21" s="12">
        <v>45212</v>
      </c>
      <c r="D21" s="13">
        <f t="shared" si="1"/>
        <v>21665.590400000001</v>
      </c>
      <c r="E21" s="76">
        <v>18340</v>
      </c>
      <c r="F21" s="77">
        <v>17527</v>
      </c>
      <c r="G21" s="14">
        <v>1233537.8186901929</v>
      </c>
      <c r="H21" s="14">
        <f t="shared" si="0"/>
        <v>18836.122491399245</v>
      </c>
      <c r="I21" s="14">
        <f>H21/2+$H$28/2*[1]FTE!I21</f>
        <v>18592.126656675995</v>
      </c>
      <c r="J21" s="14">
        <f t="shared" si="2"/>
        <v>-2829.4679086007563</v>
      </c>
      <c r="K21" s="14">
        <f t="shared" si="3"/>
        <v>-3073.4637433240059</v>
      </c>
      <c r="L21" s="10" t="s">
        <v>26</v>
      </c>
    </row>
    <row r="22" spans="1:12" s="16" customFormat="1" ht="17" thickBot="1" x14ac:dyDescent="0.25">
      <c r="A22" s="10" t="s">
        <v>27</v>
      </c>
      <c r="B22" s="11">
        <v>32269</v>
      </c>
      <c r="C22" s="12">
        <v>38248</v>
      </c>
      <c r="D22" s="13">
        <f t="shared" si="1"/>
        <v>18328.441600000002</v>
      </c>
      <c r="E22" s="76">
        <v>14688</v>
      </c>
      <c r="F22" s="77">
        <v>14240</v>
      </c>
      <c r="G22" s="14">
        <v>1019716.3438774105</v>
      </c>
      <c r="H22" s="14">
        <f t="shared" si="0"/>
        <v>15571.06857100806</v>
      </c>
      <c r="I22" s="14">
        <f>H22/2+$H$28/2*[1]FTE!I22</f>
        <v>15132.834872735773</v>
      </c>
      <c r="J22" s="14">
        <f t="shared" si="2"/>
        <v>-2757.3730289919422</v>
      </c>
      <c r="K22" s="14">
        <f t="shared" si="3"/>
        <v>-3195.6067272642285</v>
      </c>
      <c r="L22" s="10" t="s">
        <v>27</v>
      </c>
    </row>
    <row r="23" spans="1:12" s="16" customFormat="1" ht="17" thickBot="1" x14ac:dyDescent="0.25">
      <c r="A23" s="10" t="s">
        <v>28</v>
      </c>
      <c r="B23" s="11">
        <v>43162</v>
      </c>
      <c r="C23" s="12">
        <v>51160</v>
      </c>
      <c r="D23" s="13">
        <f t="shared" si="1"/>
        <v>24515.871999999999</v>
      </c>
      <c r="E23" s="76">
        <v>15569</v>
      </c>
      <c r="F23" s="77">
        <v>15034</v>
      </c>
      <c r="G23" s="14">
        <v>1394425.4598139976</v>
      </c>
      <c r="H23" s="14">
        <f t="shared" si="0"/>
        <v>21292.876771359744</v>
      </c>
      <c r="I23" s="14">
        <f>H23/2+$H$28/2*[1]FTE!I23</f>
        <v>18434.811149760208</v>
      </c>
      <c r="J23" s="14">
        <f t="shared" si="2"/>
        <v>-3222.9952286402549</v>
      </c>
      <c r="K23" s="14">
        <f t="shared" si="3"/>
        <v>-6081.0608502397918</v>
      </c>
      <c r="L23" s="10" t="s">
        <v>28</v>
      </c>
    </row>
    <row r="24" spans="1:12" s="16" customFormat="1" ht="17" thickBot="1" x14ac:dyDescent="0.25">
      <c r="A24" s="10" t="s">
        <v>29</v>
      </c>
      <c r="B24" s="11">
        <v>20837</v>
      </c>
      <c r="C24" s="12">
        <v>24698</v>
      </c>
      <c r="D24" s="13">
        <f t="shared" si="1"/>
        <v>11835.2816</v>
      </c>
      <c r="E24" s="76">
        <v>11961</v>
      </c>
      <c r="F24" s="77">
        <v>11786</v>
      </c>
      <c r="G24" s="14">
        <v>778447.65926192922</v>
      </c>
      <c r="H24" s="14">
        <f t="shared" si="0"/>
        <v>11886.89575692966</v>
      </c>
      <c r="I24" s="14">
        <f>H24/2+$H$28/2*[1]FTE!I24</f>
        <v>11926.571534744369</v>
      </c>
      <c r="J24" s="14">
        <f t="shared" si="2"/>
        <v>51.614156929659657</v>
      </c>
      <c r="K24" s="14">
        <f t="shared" si="3"/>
        <v>91.28993474436902</v>
      </c>
      <c r="L24" s="10" t="s">
        <v>29</v>
      </c>
    </row>
    <row r="25" spans="1:12" s="16" customFormat="1" ht="17" thickBot="1" x14ac:dyDescent="0.25">
      <c r="A25" s="10" t="s">
        <v>30</v>
      </c>
      <c r="B25" s="11">
        <v>12807</v>
      </c>
      <c r="C25" s="12">
        <v>15181</v>
      </c>
      <c r="D25" s="13">
        <f t="shared" si="1"/>
        <v>7274.7352000000001</v>
      </c>
      <c r="E25" s="76">
        <v>6423</v>
      </c>
      <c r="F25" s="77">
        <v>6802</v>
      </c>
      <c r="G25" s="14">
        <v>451215.16256465926</v>
      </c>
      <c r="H25" s="14">
        <f t="shared" si="0"/>
        <v>6890.0555323623475</v>
      </c>
      <c r="I25" s="14">
        <f>H25/2+$H$28/2*[1]FTE!I25</f>
        <v>6658.0317590182731</v>
      </c>
      <c r="J25" s="14">
        <f t="shared" si="2"/>
        <v>-384.67966763765253</v>
      </c>
      <c r="K25" s="14">
        <f t="shared" si="3"/>
        <v>-616.703440981727</v>
      </c>
      <c r="L25" s="10" t="s">
        <v>30</v>
      </c>
    </row>
    <row r="26" spans="1:12" s="16" customFormat="1" ht="17" thickBot="1" x14ac:dyDescent="0.25">
      <c r="A26" s="10" t="s">
        <v>31</v>
      </c>
      <c r="B26" s="11">
        <v>13588</v>
      </c>
      <c r="C26" s="12">
        <v>16106</v>
      </c>
      <c r="D26" s="13">
        <f t="shared" si="1"/>
        <v>7717.9952000000003</v>
      </c>
      <c r="E26" s="76">
        <v>4845</v>
      </c>
      <c r="F26" s="77">
        <v>5382</v>
      </c>
      <c r="G26" s="14">
        <v>413530.53231959348</v>
      </c>
      <c r="H26" s="14">
        <f t="shared" si="0"/>
        <v>6314.6112285201925</v>
      </c>
      <c r="I26" s="14">
        <f>H26/2+$H$28/2*[1]FTE!I26</f>
        <v>5580.9877338154629</v>
      </c>
      <c r="J26" s="14">
        <f t="shared" si="2"/>
        <v>-1403.3839714798078</v>
      </c>
      <c r="K26" s="14">
        <f t="shared" si="3"/>
        <v>-2137.0074661845374</v>
      </c>
      <c r="L26" s="10" t="s">
        <v>31</v>
      </c>
    </row>
    <row r="27" spans="1:12" s="16" customFormat="1" ht="17" thickBot="1" x14ac:dyDescent="0.25">
      <c r="A27" s="10" t="s">
        <v>32</v>
      </c>
      <c r="B27" s="11">
        <v>8919</v>
      </c>
      <c r="C27" s="12">
        <v>10572</v>
      </c>
      <c r="D27" s="13">
        <f t="shared" si="1"/>
        <v>5066.1023999999998</v>
      </c>
      <c r="E27" s="76">
        <v>4806</v>
      </c>
      <c r="F27" s="77">
        <v>5346</v>
      </c>
      <c r="G27" s="14">
        <v>309171.41834922583</v>
      </c>
      <c r="H27" s="14">
        <f t="shared" si="0"/>
        <v>4721.0475581926785</v>
      </c>
      <c r="I27" s="14">
        <f>H27/2+$H$28/2*[1]FTE!I27</f>
        <v>4764.4735709278157</v>
      </c>
      <c r="J27" s="14">
        <f t="shared" si="2"/>
        <v>-345.05484180732128</v>
      </c>
      <c r="K27" s="14">
        <f t="shared" si="3"/>
        <v>-301.62882907218409</v>
      </c>
      <c r="L27" s="10" t="s">
        <v>32</v>
      </c>
    </row>
    <row r="28" spans="1:12" s="21" customFormat="1" ht="17" thickBot="1" x14ac:dyDescent="0.25">
      <c r="A28" s="17" t="s">
        <v>33</v>
      </c>
      <c r="B28" s="18">
        <v>413681</v>
      </c>
      <c r="C28" s="19">
        <v>490336</v>
      </c>
      <c r="D28" s="20">
        <f t="shared" ref="D28:K28" si="4">SUM(D4:D27)</f>
        <v>234969.96959999998</v>
      </c>
      <c r="E28" s="80">
        <v>234845</v>
      </c>
      <c r="F28" s="81">
        <v>234845</v>
      </c>
      <c r="G28" s="20">
        <f t="shared" si="4"/>
        <v>15386665.322984317</v>
      </c>
      <c r="H28" s="20">
        <f t="shared" si="4"/>
        <v>234954.37948197057</v>
      </c>
      <c r="I28" s="20">
        <f t="shared" si="4"/>
        <v>234953.90275867787</v>
      </c>
      <c r="J28" s="20">
        <f t="shared" si="4"/>
        <v>-15.590118029435871</v>
      </c>
      <c r="K28" s="20">
        <f t="shared" si="4"/>
        <v>-16.066841322163782</v>
      </c>
      <c r="L28" s="17" t="s">
        <v>33</v>
      </c>
    </row>
    <row r="29" spans="1:12" s="22" customFormat="1" x14ac:dyDescent="0.2"/>
    <row r="30" spans="1:12" s="2" customFormat="1" ht="16" x14ac:dyDescent="0.2">
      <c r="A30" s="23" t="s">
        <v>34</v>
      </c>
      <c r="B30" s="23"/>
      <c r="C30" s="2">
        <f>C28/B28</f>
        <v>1.1852997841331847</v>
      </c>
      <c r="D30" s="23">
        <f>H28/C28</f>
        <v>0.47917015981280298</v>
      </c>
      <c r="E30" s="23"/>
      <c r="F30" s="23"/>
      <c r="G30" s="24"/>
      <c r="L30" s="23"/>
    </row>
    <row r="31" spans="1:12" x14ac:dyDescent="0.2">
      <c r="A31" s="25"/>
      <c r="B31" s="25"/>
      <c r="C31" s="25"/>
      <c r="D31" s="25"/>
      <c r="E31" s="25"/>
      <c r="F31" s="25"/>
      <c r="L31" s="25"/>
    </row>
    <row r="32" spans="1:12" x14ac:dyDescent="0.2">
      <c r="A32" s="25"/>
      <c r="B32" s="25"/>
      <c r="C32" s="25"/>
      <c r="D32" s="25"/>
      <c r="E32" s="25"/>
      <c r="F32" s="25"/>
      <c r="I32" s="26"/>
      <c r="L32" s="25"/>
    </row>
    <row r="33" spans="9:9" x14ac:dyDescent="0.2">
      <c r="I33" s="27"/>
    </row>
  </sheetData>
  <mergeCells count="2">
    <mergeCell ref="A1:I1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workbookViewId="0">
      <selection activeCell="K3" sqref="K3"/>
    </sheetView>
  </sheetViews>
  <sheetFormatPr baseColWidth="10" defaultColWidth="5.33203125" defaultRowHeight="15" x14ac:dyDescent="0.2"/>
  <cols>
    <col min="1" max="1" width="28.83203125" style="1" customWidth="1"/>
    <col min="2" max="2" width="17.33203125" style="1" customWidth="1"/>
    <col min="3" max="4" width="18.33203125" style="1" customWidth="1"/>
    <col min="5" max="5" width="19.33203125" customWidth="1"/>
    <col min="6" max="6" width="16" customWidth="1"/>
    <col min="7" max="7" width="15.1640625" style="1" customWidth="1"/>
    <col min="8" max="8" width="17.1640625" style="1" customWidth="1"/>
    <col min="9" max="9" width="15" style="1" customWidth="1"/>
    <col min="10" max="10" width="15.1640625" style="1" customWidth="1"/>
    <col min="11" max="11" width="18.33203125" style="1" customWidth="1"/>
    <col min="12" max="13" width="14.83203125" style="1" customWidth="1"/>
    <col min="14" max="14" width="28.83203125" style="1" customWidth="1"/>
    <col min="15" max="16384" width="5.33203125" style="1"/>
  </cols>
  <sheetData>
    <row r="1" spans="1:14" x14ac:dyDescent="0.2">
      <c r="A1" s="62" t="s">
        <v>0</v>
      </c>
      <c r="B1" s="62"/>
      <c r="C1" s="62"/>
      <c r="D1" s="62"/>
      <c r="E1" s="62"/>
      <c r="F1" s="62"/>
      <c r="G1" s="62"/>
    </row>
    <row r="2" spans="1:14" s="2" customFormat="1" x14ac:dyDescent="0.2">
      <c r="B2" s="63" t="s">
        <v>1</v>
      </c>
      <c r="C2" s="64"/>
      <c r="D2" s="65"/>
      <c r="E2" s="63" t="s">
        <v>35</v>
      </c>
      <c r="F2" s="64"/>
      <c r="G2" s="65"/>
      <c r="H2" s="66" t="s">
        <v>36</v>
      </c>
      <c r="I2" s="67"/>
      <c r="J2" s="68"/>
    </row>
    <row r="3" spans="1:14" s="9" customFormat="1" ht="64" x14ac:dyDescent="0.2">
      <c r="A3" s="3" t="s">
        <v>2</v>
      </c>
      <c r="B3" s="28" t="s">
        <v>5</v>
      </c>
      <c r="C3" s="28" t="s">
        <v>6</v>
      </c>
      <c r="D3" s="29" t="s">
        <v>7</v>
      </c>
      <c r="E3" s="28" t="s">
        <v>37</v>
      </c>
      <c r="F3" s="28" t="s">
        <v>38</v>
      </c>
      <c r="G3" s="29" t="s">
        <v>39</v>
      </c>
      <c r="H3" s="28" t="s">
        <v>40</v>
      </c>
      <c r="I3" s="69" t="s">
        <v>41</v>
      </c>
      <c r="J3" s="71" t="s">
        <v>42</v>
      </c>
      <c r="K3" s="73" t="s">
        <v>4</v>
      </c>
      <c r="L3" s="72" t="s">
        <v>55</v>
      </c>
      <c r="M3" s="70" t="s">
        <v>58</v>
      </c>
      <c r="N3" s="3" t="s">
        <v>2</v>
      </c>
    </row>
    <row r="4" spans="1:14" s="16" customFormat="1" ht="17" thickBot="1" x14ac:dyDescent="0.25">
      <c r="A4" s="10" t="s">
        <v>9</v>
      </c>
      <c r="B4" s="30">
        <v>317697.85528510221</v>
      </c>
      <c r="C4" s="30">
        <f>B4*0.01527</f>
        <v>4851.2462502035105</v>
      </c>
      <c r="D4" s="31">
        <f>C4/2+$C$28/2*[1]FTE!I4</f>
        <v>4980.4705718013483</v>
      </c>
      <c r="E4" s="30">
        <v>30803</v>
      </c>
      <c r="F4" s="30">
        <f>E4*0.1798</f>
        <v>5538.3793999999998</v>
      </c>
      <c r="G4" s="31">
        <f>F4/2+$F$28/2*[1]FTE!I4</f>
        <v>5549.6273600346512</v>
      </c>
      <c r="H4" s="30">
        <f>B4+E4</f>
        <v>348500.85528510221</v>
      </c>
      <c r="I4" s="30">
        <f>H4*0.0292</f>
        <v>10176.224974324985</v>
      </c>
      <c r="J4" s="31">
        <f>I4/2+$I$28/2*[1]FTE!I4</f>
        <v>10420.049708406543</v>
      </c>
      <c r="K4" s="12">
        <v>7853</v>
      </c>
      <c r="L4" s="57">
        <f>J4-K4</f>
        <v>2567.0497084065428</v>
      </c>
      <c r="M4" s="57">
        <f>I4-K4</f>
        <v>2323.2249743249849</v>
      </c>
      <c r="N4" s="10" t="s">
        <v>9</v>
      </c>
    </row>
    <row r="5" spans="1:14" s="16" customFormat="1" ht="17" thickBot="1" x14ac:dyDescent="0.25">
      <c r="A5" s="10" t="s">
        <v>10</v>
      </c>
      <c r="B5" s="30">
        <v>323471.96165195334</v>
      </c>
      <c r="C5" s="30">
        <f t="shared" ref="C5:C27" si="0">B5*0.01527</f>
        <v>4939.416854425328</v>
      </c>
      <c r="D5" s="31">
        <f>C5/2+$C$28/2*[1]FTE!I5</f>
        <v>4202.7015477796203</v>
      </c>
      <c r="E5" s="30">
        <v>22816</v>
      </c>
      <c r="F5" s="30">
        <f t="shared" ref="F5:F27" si="1">E5*0.1798</f>
        <v>4102.3167999999996</v>
      </c>
      <c r="G5" s="31">
        <f>F5/2+$F$28/2*[1]FTE!I5</f>
        <v>3937.1729028345831</v>
      </c>
      <c r="H5" s="30">
        <f t="shared" ref="H5:H27" si="2">B5+E5</f>
        <v>346287.96165195334</v>
      </c>
      <c r="I5" s="30">
        <f t="shared" ref="I5:I27" si="3">H5*0.0292</f>
        <v>10111.608480237037</v>
      </c>
      <c r="J5" s="31">
        <f>I5/2+$I$28/2*[1]FTE!I5</f>
        <v>8672.5409402481237</v>
      </c>
      <c r="K5" s="12">
        <v>8584</v>
      </c>
      <c r="L5" s="30">
        <f t="shared" ref="L5:L27" si="4">J5-K5</f>
        <v>88.540940248123661</v>
      </c>
      <c r="M5" s="57">
        <f t="shared" ref="M5:M27" si="5">I5-K5</f>
        <v>1527.6084802370369</v>
      </c>
      <c r="N5" s="10" t="s">
        <v>10</v>
      </c>
    </row>
    <row r="6" spans="1:14" s="16" customFormat="1" ht="17" thickBot="1" x14ac:dyDescent="0.25">
      <c r="A6" s="10" t="s">
        <v>11</v>
      </c>
      <c r="B6" s="30">
        <v>560322.38222075882</v>
      </c>
      <c r="C6" s="30">
        <f t="shared" si="0"/>
        <v>8556.122776510987</v>
      </c>
      <c r="D6" s="31">
        <f>C6/2+$C$28/2*[1]FTE!I6</f>
        <v>8961.3826754575603</v>
      </c>
      <c r="E6" s="30">
        <v>54891</v>
      </c>
      <c r="F6" s="30">
        <f t="shared" si="1"/>
        <v>9869.4017999999996</v>
      </c>
      <c r="G6" s="31">
        <f>F6/2+$F$28/2*[1]FTE!I6</f>
        <v>10031.554294436635</v>
      </c>
      <c r="H6" s="30">
        <f t="shared" si="2"/>
        <v>615213.38222075882</v>
      </c>
      <c r="I6" s="30">
        <f t="shared" si="3"/>
        <v>17964.230760846156</v>
      </c>
      <c r="J6" s="31">
        <f>I6/2+$I$28/2*[1]FTE!I6</f>
        <v>18756.15301329059</v>
      </c>
      <c r="K6" s="12">
        <v>12179</v>
      </c>
      <c r="L6" s="58">
        <f t="shared" si="4"/>
        <v>6577.15301329059</v>
      </c>
      <c r="M6" s="57">
        <f t="shared" si="5"/>
        <v>5785.230760846156</v>
      </c>
      <c r="N6" s="10" t="s">
        <v>11</v>
      </c>
    </row>
    <row r="7" spans="1:14" s="16" customFormat="1" ht="17" thickBot="1" x14ac:dyDescent="0.25">
      <c r="A7" s="10" t="s">
        <v>12</v>
      </c>
      <c r="B7" s="30">
        <v>422639.70289312134</v>
      </c>
      <c r="C7" s="30">
        <f t="shared" si="0"/>
        <v>6453.7082631779631</v>
      </c>
      <c r="D7" s="31">
        <f>C7/2+$C$28/2*[1]FTE!I7</f>
        <v>6566.162280454655</v>
      </c>
      <c r="E7" s="30">
        <v>47580</v>
      </c>
      <c r="F7" s="30">
        <f t="shared" si="1"/>
        <v>8554.884</v>
      </c>
      <c r="G7" s="31">
        <f>F7/2+$F$28/2*[1]FTE!I7</f>
        <v>7911.6073774909109</v>
      </c>
      <c r="H7" s="30">
        <f t="shared" si="2"/>
        <v>470219.70289312134</v>
      </c>
      <c r="I7" s="30">
        <f t="shared" si="3"/>
        <v>13730.415324479143</v>
      </c>
      <c r="J7" s="31">
        <f>I7/2+$I$28/2*[1]FTE!I7</f>
        <v>13834.305341688618</v>
      </c>
      <c r="K7" s="12">
        <v>13648</v>
      </c>
      <c r="L7" s="30">
        <f t="shared" si="4"/>
        <v>186.30534168861777</v>
      </c>
      <c r="M7" s="61">
        <f t="shared" si="5"/>
        <v>82.415324479143237</v>
      </c>
      <c r="N7" s="10" t="s">
        <v>12</v>
      </c>
    </row>
    <row r="8" spans="1:14" s="16" customFormat="1" ht="17" thickBot="1" x14ac:dyDescent="0.25">
      <c r="A8" s="10" t="s">
        <v>13</v>
      </c>
      <c r="B8" s="30">
        <v>595004.18756470399</v>
      </c>
      <c r="C8" s="30">
        <f t="shared" si="0"/>
        <v>9085.7139441130294</v>
      </c>
      <c r="D8" s="31">
        <f>C8/2+$C$28/2*[1]FTE!I8</f>
        <v>8327.1780104503268</v>
      </c>
      <c r="E8" s="30">
        <v>47963</v>
      </c>
      <c r="F8" s="30">
        <f t="shared" si="1"/>
        <v>8623.7474000000002</v>
      </c>
      <c r="G8" s="31">
        <f>F8/2+$F$28/2*[1]FTE!I8</f>
        <v>8430.3461146266491</v>
      </c>
      <c r="H8" s="30">
        <f t="shared" si="2"/>
        <v>642967.18756470399</v>
      </c>
      <c r="I8" s="30">
        <f t="shared" si="3"/>
        <v>18774.641876889356</v>
      </c>
      <c r="J8" s="31">
        <f>I8/2+$I$28/2*[1]FTE!I8</f>
        <v>17285.15539733379</v>
      </c>
      <c r="K8" s="12">
        <v>20349</v>
      </c>
      <c r="L8" s="30">
        <f t="shared" si="4"/>
        <v>-3063.8446026662095</v>
      </c>
      <c r="M8" s="61">
        <f t="shared" si="5"/>
        <v>-1574.3581231106436</v>
      </c>
      <c r="N8" s="10" t="s">
        <v>13</v>
      </c>
    </row>
    <row r="9" spans="1:14" s="16" customFormat="1" ht="17" thickBot="1" x14ac:dyDescent="0.25">
      <c r="A9" s="10" t="s">
        <v>14</v>
      </c>
      <c r="B9" s="30">
        <v>914167.18242532504</v>
      </c>
      <c r="C9" s="30">
        <f t="shared" si="0"/>
        <v>13959.332875634715</v>
      </c>
      <c r="D9" s="31">
        <f>C9/2+$C$28/2*[1]FTE!I9</f>
        <v>13172.510795897018</v>
      </c>
      <c r="E9" s="30">
        <v>71457</v>
      </c>
      <c r="F9" s="30">
        <f t="shared" si="1"/>
        <v>12847.968599999998</v>
      </c>
      <c r="G9" s="31">
        <f>F9/2+$F$28/2*[1]FTE!I9</f>
        <v>13163.649988525334</v>
      </c>
      <c r="H9" s="30">
        <f t="shared" si="2"/>
        <v>985624.18242532504</v>
      </c>
      <c r="I9" s="30">
        <f t="shared" si="3"/>
        <v>28780.226126819492</v>
      </c>
      <c r="J9" s="31">
        <f>I9/2+$I$28/2*[1]FTE!I9</f>
        <v>27314.50797429647</v>
      </c>
      <c r="K9" s="12">
        <v>32170</v>
      </c>
      <c r="L9" s="30">
        <f t="shared" si="4"/>
        <v>-4855.4920257035301</v>
      </c>
      <c r="M9" s="61">
        <f t="shared" si="5"/>
        <v>-3389.7738731805075</v>
      </c>
      <c r="N9" s="10" t="s">
        <v>14</v>
      </c>
    </row>
    <row r="10" spans="1:14" s="16" customFormat="1" ht="17" thickBot="1" x14ac:dyDescent="0.25">
      <c r="A10" s="10" t="s">
        <v>15</v>
      </c>
      <c r="B10" s="30">
        <v>1073555.9755999972</v>
      </c>
      <c r="C10" s="30">
        <f t="shared" si="0"/>
        <v>16393.19974741196</v>
      </c>
      <c r="D10" s="31">
        <f>C10/2+$C$28/2*[1]FTE!I10</f>
        <v>17616.168808185852</v>
      </c>
      <c r="E10" s="30">
        <v>113488</v>
      </c>
      <c r="F10" s="30">
        <f t="shared" si="1"/>
        <v>20405.142399999997</v>
      </c>
      <c r="G10" s="31">
        <f>F10/2+$F$28/2*[1]FTE!I10</f>
        <v>20453.877688202963</v>
      </c>
      <c r="H10" s="30">
        <f t="shared" si="2"/>
        <v>1187043.9755999972</v>
      </c>
      <c r="I10" s="30">
        <f t="shared" si="3"/>
        <v>34661.68408751992</v>
      </c>
      <c r="J10" s="31">
        <f>I10/2+$I$28/2*[1]FTE!I10</f>
        <v>36989.374013920664</v>
      </c>
      <c r="K10" s="12">
        <v>32827</v>
      </c>
      <c r="L10" s="58">
        <f t="shared" si="4"/>
        <v>4162.3740139206639</v>
      </c>
      <c r="M10" s="57">
        <f t="shared" si="5"/>
        <v>1834.6840875199196</v>
      </c>
      <c r="N10" s="10" t="s">
        <v>15</v>
      </c>
    </row>
    <row r="11" spans="1:14" s="16" customFormat="1" ht="17" thickBot="1" x14ac:dyDescent="0.25">
      <c r="A11" s="10" t="s">
        <v>16</v>
      </c>
      <c r="B11" s="30">
        <v>321577.56630636647</v>
      </c>
      <c r="C11" s="30">
        <f t="shared" si="0"/>
        <v>4910.4894374982159</v>
      </c>
      <c r="D11" s="31">
        <f>C11/2+$C$28/2*[1]FTE!I11</f>
        <v>4650.2216812597944</v>
      </c>
      <c r="E11" s="30">
        <v>30143</v>
      </c>
      <c r="F11" s="30">
        <f t="shared" si="1"/>
        <v>5419.7113999999992</v>
      </c>
      <c r="G11" s="31">
        <f>F11/2+$F$28/2*[1]FTE!I11</f>
        <v>5098.6467087771243</v>
      </c>
      <c r="H11" s="30">
        <f t="shared" si="2"/>
        <v>351720.56630636647</v>
      </c>
      <c r="I11" s="30">
        <f t="shared" si="3"/>
        <v>10270.2405361459</v>
      </c>
      <c r="J11" s="31">
        <f>I11/2+$I$28/2*[1]FTE!I11</f>
        <v>9716.0119300399874</v>
      </c>
      <c r="K11" s="12">
        <v>6581</v>
      </c>
      <c r="L11" s="58">
        <f t="shared" si="4"/>
        <v>3135.0119300399874</v>
      </c>
      <c r="M11" s="57">
        <f t="shared" si="5"/>
        <v>3689.2405361459005</v>
      </c>
      <c r="N11" s="10" t="s">
        <v>16</v>
      </c>
    </row>
    <row r="12" spans="1:14" s="16" customFormat="1" ht="17" thickBot="1" x14ac:dyDescent="0.25">
      <c r="A12" s="10" t="s">
        <v>17</v>
      </c>
      <c r="B12" s="30">
        <v>1101799.2779536387</v>
      </c>
      <c r="C12" s="30">
        <f t="shared" si="0"/>
        <v>16824.474974352062</v>
      </c>
      <c r="D12" s="31">
        <f>C12/2+$C$28/2*[1]FTE!I12</f>
        <v>17181.157364637838</v>
      </c>
      <c r="E12" s="30">
        <v>107627</v>
      </c>
      <c r="F12" s="30">
        <f t="shared" si="1"/>
        <v>19351.334599999998</v>
      </c>
      <c r="G12" s="31">
        <f>F12/2+$F$28/2*[1]FTE!I12</f>
        <v>19218.873136660703</v>
      </c>
      <c r="H12" s="30">
        <f t="shared" si="2"/>
        <v>1209426.2779536387</v>
      </c>
      <c r="I12" s="30">
        <f t="shared" si="3"/>
        <v>35315.247316246248</v>
      </c>
      <c r="J12" s="31">
        <f>I12/2+$I$28/2*[1]FTE!I12</f>
        <v>35958.25853365942</v>
      </c>
      <c r="K12" s="12">
        <v>36393</v>
      </c>
      <c r="L12" s="30">
        <f t="shared" si="4"/>
        <v>-434.74146634057979</v>
      </c>
      <c r="M12" s="61">
        <f t="shared" si="5"/>
        <v>-1077.7526837537516</v>
      </c>
      <c r="N12" s="10" t="s">
        <v>17</v>
      </c>
    </row>
    <row r="13" spans="1:14" s="16" customFormat="1" ht="17" thickBot="1" x14ac:dyDescent="0.25">
      <c r="A13" s="10" t="s">
        <v>18</v>
      </c>
      <c r="B13" s="30">
        <v>911801.15497820044</v>
      </c>
      <c r="C13" s="30">
        <f t="shared" si="0"/>
        <v>13923.203636517121</v>
      </c>
      <c r="D13" s="31">
        <f>C13/2+$C$28/2*[1]FTE!I13</f>
        <v>13504.220382056155</v>
      </c>
      <c r="E13" s="30">
        <v>75137</v>
      </c>
      <c r="F13" s="30">
        <f t="shared" si="1"/>
        <v>13509.632599999999</v>
      </c>
      <c r="G13" s="31">
        <f>F13/2+$F$28/2*[1]FTE!I13</f>
        <v>13875.140871052034</v>
      </c>
      <c r="H13" s="30">
        <f t="shared" si="2"/>
        <v>986938.15497820044</v>
      </c>
      <c r="I13" s="30">
        <f t="shared" si="3"/>
        <v>28818.594125363452</v>
      </c>
      <c r="J13" s="31">
        <f>I13/2+$I$28/2*[1]FTE!I13</f>
        <v>28063.666715859912</v>
      </c>
      <c r="K13" s="12">
        <v>28099</v>
      </c>
      <c r="L13" s="30">
        <f t="shared" si="4"/>
        <v>-35.333284140087926</v>
      </c>
      <c r="M13" s="57">
        <f t="shared" si="5"/>
        <v>719.59412536345189</v>
      </c>
      <c r="N13" s="10" t="s">
        <v>18</v>
      </c>
    </row>
    <row r="14" spans="1:14" s="16" customFormat="1" ht="17" thickBot="1" x14ac:dyDescent="0.25">
      <c r="A14" s="10" t="s">
        <v>19</v>
      </c>
      <c r="B14" s="30">
        <v>36409.424061038939</v>
      </c>
      <c r="C14" s="30">
        <f t="shared" si="0"/>
        <v>555.97190541206464</v>
      </c>
      <c r="D14" s="31">
        <f>C14/2+$C$28/2*[1]FTE!I14</f>
        <v>643.63806644669012</v>
      </c>
      <c r="E14" s="30">
        <v>9230</v>
      </c>
      <c r="F14" s="30">
        <f t="shared" si="1"/>
        <v>1659.5539999999999</v>
      </c>
      <c r="G14" s="31">
        <f>F14/2+$F$28/2*[1]FTE!I14</f>
        <v>1227.7157923256077</v>
      </c>
      <c r="H14" s="30">
        <f t="shared" si="2"/>
        <v>45639.424061038939</v>
      </c>
      <c r="I14" s="30">
        <f t="shared" si="3"/>
        <v>1332.671182582337</v>
      </c>
      <c r="J14" s="31">
        <f>I14/2+$I$28/2*[1]FTE!I14</f>
        <v>1429.447344910335</v>
      </c>
      <c r="K14" s="12">
        <v>914</v>
      </c>
      <c r="L14" s="58">
        <f t="shared" si="4"/>
        <v>515.447344910335</v>
      </c>
      <c r="M14" s="57">
        <f t="shared" si="5"/>
        <v>418.671182582337</v>
      </c>
      <c r="N14" s="10" t="s">
        <v>19</v>
      </c>
    </row>
    <row r="15" spans="1:14" s="16" customFormat="1" ht="17" thickBot="1" x14ac:dyDescent="0.25">
      <c r="A15" s="10" t="s">
        <v>20</v>
      </c>
      <c r="B15" s="30">
        <v>218103.39671976533</v>
      </c>
      <c r="C15" s="30">
        <f t="shared" si="0"/>
        <v>3330.4388679108165</v>
      </c>
      <c r="D15" s="31">
        <f>C15/2+$C$28/2*[1]FTE!I15</f>
        <v>3556.9341060973288</v>
      </c>
      <c r="E15" s="30">
        <v>23451</v>
      </c>
      <c r="F15" s="30">
        <f t="shared" si="1"/>
        <v>4216.4897999999994</v>
      </c>
      <c r="G15" s="31">
        <f>F15/2+$F$28/2*[1]FTE!I15</f>
        <v>4166.9958924548391</v>
      </c>
      <c r="H15" s="30">
        <f t="shared" si="2"/>
        <v>241554.39671976533</v>
      </c>
      <c r="I15" s="30">
        <f t="shared" si="3"/>
        <v>7053.3883842171472</v>
      </c>
      <c r="J15" s="31">
        <f>I15/2+$I$28/2*[1]FTE!I15</f>
        <v>7474.6809438799783</v>
      </c>
      <c r="K15" s="12">
        <v>4908</v>
      </c>
      <c r="L15" s="58">
        <f t="shared" si="4"/>
        <v>2566.6809438799783</v>
      </c>
      <c r="M15" s="57">
        <f t="shared" si="5"/>
        <v>2145.3883842171472</v>
      </c>
      <c r="N15" s="10" t="s">
        <v>20</v>
      </c>
    </row>
    <row r="16" spans="1:14" s="16" customFormat="1" ht="17" thickBot="1" x14ac:dyDescent="0.25">
      <c r="A16" s="10" t="s">
        <v>21</v>
      </c>
      <c r="B16" s="30">
        <v>29924.914642139007</v>
      </c>
      <c r="C16" s="30">
        <f t="shared" si="0"/>
        <v>456.95344658546264</v>
      </c>
      <c r="D16" s="31">
        <v>228</v>
      </c>
      <c r="E16" s="30">
        <v>2100</v>
      </c>
      <c r="F16" s="30">
        <f t="shared" si="1"/>
        <v>377.58</v>
      </c>
      <c r="G16" s="31">
        <v>189</v>
      </c>
      <c r="H16" s="30">
        <f t="shared" si="2"/>
        <v>32024.914642139007</v>
      </c>
      <c r="I16" s="30">
        <f>H16*0.0292-470</f>
        <v>465.12750755045897</v>
      </c>
      <c r="J16" s="31">
        <v>232</v>
      </c>
      <c r="K16" s="12">
        <v>1300</v>
      </c>
      <c r="L16" s="30">
        <f t="shared" si="4"/>
        <v>-1068</v>
      </c>
      <c r="M16" s="61">
        <f t="shared" si="5"/>
        <v>-834.87249244954103</v>
      </c>
      <c r="N16" s="10" t="s">
        <v>21</v>
      </c>
    </row>
    <row r="17" spans="1:14" s="16" customFormat="1" ht="17" thickBot="1" x14ac:dyDescent="0.25">
      <c r="A17" s="10" t="s">
        <v>22</v>
      </c>
      <c r="B17" s="30">
        <v>977172.28452488419</v>
      </c>
      <c r="C17" s="30">
        <f t="shared" si="0"/>
        <v>14921.420784694983</v>
      </c>
      <c r="D17" s="31">
        <f>C17/2+$C$28/2*[1]FTE!I17</f>
        <v>16480.714072581653</v>
      </c>
      <c r="E17" s="30">
        <v>107960</v>
      </c>
      <c r="F17" s="30">
        <f t="shared" si="1"/>
        <v>19411.207999999999</v>
      </c>
      <c r="G17" s="31">
        <f>F17/2+$F$28/2*[1]FTE!I17</f>
        <v>19522.064062448168</v>
      </c>
      <c r="H17" s="30">
        <f t="shared" si="2"/>
        <v>1085132.2845248841</v>
      </c>
      <c r="I17" s="30">
        <f t="shared" si="3"/>
        <v>31685.862708126617</v>
      </c>
      <c r="J17" s="31">
        <f>I17/2+$I$28/2*[1]FTE!I17</f>
        <v>34667.575236627745</v>
      </c>
      <c r="K17" s="12">
        <v>28873</v>
      </c>
      <c r="L17" s="58">
        <f t="shared" si="4"/>
        <v>5794.5752366277447</v>
      </c>
      <c r="M17" s="57">
        <f t="shared" si="5"/>
        <v>2812.8627081266168</v>
      </c>
      <c r="N17" s="10" t="s">
        <v>22</v>
      </c>
    </row>
    <row r="18" spans="1:14" s="16" customFormat="1" ht="17" thickBot="1" x14ac:dyDescent="0.25">
      <c r="A18" s="10" t="s">
        <v>23</v>
      </c>
      <c r="B18" s="30">
        <v>709279.87293133873</v>
      </c>
      <c r="C18" s="30">
        <f t="shared" si="0"/>
        <v>10830.703659661543</v>
      </c>
      <c r="D18" s="31">
        <f>C18/2+$C$28/2*[1]FTE!I18</f>
        <v>11839.40384132826</v>
      </c>
      <c r="E18" s="30">
        <v>73670</v>
      </c>
      <c r="F18" s="30">
        <f t="shared" si="1"/>
        <v>13245.866</v>
      </c>
      <c r="G18" s="31">
        <f>F18/2+$F$28/2*[1]FTE!I18</f>
        <v>13614.221722879745</v>
      </c>
      <c r="H18" s="30">
        <f t="shared" si="2"/>
        <v>782949.87293133873</v>
      </c>
      <c r="I18" s="30">
        <f t="shared" si="3"/>
        <v>22862.136289595092</v>
      </c>
      <c r="J18" s="31">
        <f>I18/2+$I$28/2*[1]FTE!I18</f>
        <v>24837.990767735158</v>
      </c>
      <c r="K18" s="12">
        <v>22840</v>
      </c>
      <c r="L18" s="58">
        <f t="shared" si="4"/>
        <v>1997.9907677351584</v>
      </c>
      <c r="M18" s="57">
        <f t="shared" si="5"/>
        <v>22.136289595091512</v>
      </c>
      <c r="N18" s="10" t="s">
        <v>23</v>
      </c>
    </row>
    <row r="19" spans="1:14" s="16" customFormat="1" ht="17" thickBot="1" x14ac:dyDescent="0.25">
      <c r="A19" s="10" t="s">
        <v>24</v>
      </c>
      <c r="B19" s="30">
        <v>732242.87946556276</v>
      </c>
      <c r="C19" s="30">
        <f t="shared" si="0"/>
        <v>11181.348769439144</v>
      </c>
      <c r="D19" s="31">
        <f>C19/2+$C$28/2*[1]FTE!I19</f>
        <v>12955.377389258829</v>
      </c>
      <c r="E19" s="30">
        <v>88805</v>
      </c>
      <c r="F19" s="30">
        <f t="shared" si="1"/>
        <v>15967.138999999999</v>
      </c>
      <c r="G19" s="31">
        <f>F19/2+$F$28/2*[1]FTE!I19</f>
        <v>15998.567661727448</v>
      </c>
      <c r="H19" s="30">
        <f t="shared" si="2"/>
        <v>821047.87946556276</v>
      </c>
      <c r="I19" s="30">
        <f t="shared" si="3"/>
        <v>23974.598080394433</v>
      </c>
      <c r="J19" s="31">
        <f>I19/2+$I$28/2*[1]FTE!I19</f>
        <v>27357.34946103083</v>
      </c>
      <c r="K19" s="12">
        <v>19105</v>
      </c>
      <c r="L19" s="58">
        <f t="shared" si="4"/>
        <v>8252.3494610308298</v>
      </c>
      <c r="M19" s="57">
        <f t="shared" si="5"/>
        <v>4869.5980803944331</v>
      </c>
      <c r="N19" s="10" t="s">
        <v>24</v>
      </c>
    </row>
    <row r="20" spans="1:14" s="16" customFormat="1" ht="17" thickBot="1" x14ac:dyDescent="0.25">
      <c r="A20" s="10" t="s">
        <v>25</v>
      </c>
      <c r="B20" s="30">
        <v>541450.90888341423</v>
      </c>
      <c r="C20" s="30">
        <f t="shared" si="0"/>
        <v>8267.9553786497363</v>
      </c>
      <c r="D20" s="31">
        <f>C20/2+$C$28/2*[1]FTE!I20</f>
        <v>8997.8238873070131</v>
      </c>
      <c r="E20" s="30">
        <v>59572</v>
      </c>
      <c r="F20" s="30">
        <f t="shared" si="1"/>
        <v>10711.045599999999</v>
      </c>
      <c r="G20" s="31">
        <f>F20/2+$F$28/2*[1]FTE!I20</f>
        <v>10648.841255845971</v>
      </c>
      <c r="H20" s="30">
        <f t="shared" si="2"/>
        <v>601022.90888341423</v>
      </c>
      <c r="I20" s="30">
        <f t="shared" si="3"/>
        <v>17549.868939395696</v>
      </c>
      <c r="J20" s="31">
        <f>I20/2+$I$28/2*[1]FTE!I20</f>
        <v>18925.725513965132</v>
      </c>
      <c r="K20" s="12">
        <v>12538</v>
      </c>
      <c r="L20" s="58">
        <f t="shared" si="4"/>
        <v>6387.7255139651315</v>
      </c>
      <c r="M20" s="57">
        <f t="shared" si="5"/>
        <v>5011.8689393956956</v>
      </c>
      <c r="N20" s="10" t="s">
        <v>25</v>
      </c>
    </row>
    <row r="21" spans="1:14" s="16" customFormat="1" ht="17" thickBot="1" x14ac:dyDescent="0.25">
      <c r="A21" s="10" t="s">
        <v>26</v>
      </c>
      <c r="B21" s="30">
        <v>1233537.8186901929</v>
      </c>
      <c r="C21" s="30">
        <f t="shared" si="0"/>
        <v>18836.122491399245</v>
      </c>
      <c r="D21" s="31">
        <f>C21/2+$C$28/2*[1]FTE!I21</f>
        <v>18592.126656675995</v>
      </c>
      <c r="E21" s="30">
        <v>100428</v>
      </c>
      <c r="F21" s="30">
        <f t="shared" si="1"/>
        <v>18056.954399999999</v>
      </c>
      <c r="G21" s="31">
        <f>F21/2+$F$28/2*[1]FTE!I21</f>
        <v>19012.602474192656</v>
      </c>
      <c r="H21" s="30">
        <f t="shared" si="2"/>
        <v>1333965.8186901929</v>
      </c>
      <c r="I21" s="30">
        <f t="shared" si="3"/>
        <v>38951.801905753629</v>
      </c>
      <c r="J21" s="31">
        <f>I21/2+$I$28/2*[1]FTE!I21</f>
        <v>38622.069894628177</v>
      </c>
      <c r="K21" s="12">
        <v>45212</v>
      </c>
      <c r="L21" s="30">
        <f t="shared" si="4"/>
        <v>-6589.9301053718227</v>
      </c>
      <c r="M21" s="61">
        <f t="shared" si="5"/>
        <v>-6260.1980942463706</v>
      </c>
      <c r="N21" s="10" t="s">
        <v>26</v>
      </c>
    </row>
    <row r="22" spans="1:14" s="16" customFormat="1" ht="17" thickBot="1" x14ac:dyDescent="0.25">
      <c r="A22" s="10" t="s">
        <v>27</v>
      </c>
      <c r="B22" s="30">
        <v>1019716.3438774105</v>
      </c>
      <c r="C22" s="30">
        <f t="shared" si="0"/>
        <v>15571.06857100806</v>
      </c>
      <c r="D22" s="31">
        <f>C22/2+$C$28/2*[1]FTE!I22</f>
        <v>15132.834872735773</v>
      </c>
      <c r="E22" s="30">
        <v>89131</v>
      </c>
      <c r="F22" s="30">
        <f t="shared" si="1"/>
        <v>16025.753799999999</v>
      </c>
      <c r="G22" s="31">
        <f>F22/2+$F$28/2*[1]FTE!I22</f>
        <v>16008.936030154367</v>
      </c>
      <c r="H22" s="30">
        <f t="shared" si="2"/>
        <v>1108847.3438774105</v>
      </c>
      <c r="I22" s="30">
        <f t="shared" si="3"/>
        <v>32378.342441220386</v>
      </c>
      <c r="J22" s="31">
        <f>I22/2+$I$28/2*[1]FTE!I22</f>
        <v>31522.902996782101</v>
      </c>
      <c r="K22" s="12">
        <v>38248</v>
      </c>
      <c r="L22" s="30">
        <f t="shared" si="4"/>
        <v>-6725.0970032178993</v>
      </c>
      <c r="M22" s="61">
        <f t="shared" si="5"/>
        <v>-5869.6575587796142</v>
      </c>
      <c r="N22" s="10" t="s">
        <v>27</v>
      </c>
    </row>
    <row r="23" spans="1:14" s="16" customFormat="1" ht="17" thickBot="1" x14ac:dyDescent="0.25">
      <c r="A23" s="10" t="s">
        <v>28</v>
      </c>
      <c r="B23" s="30">
        <v>1394425.4598139976</v>
      </c>
      <c r="C23" s="30">
        <f t="shared" si="0"/>
        <v>21292.876771359744</v>
      </c>
      <c r="D23" s="31">
        <f>C23/2+$C$28/2*[1]FTE!I23</f>
        <v>18434.811149760208</v>
      </c>
      <c r="E23" s="30">
        <v>98263</v>
      </c>
      <c r="F23" s="30">
        <f t="shared" si="1"/>
        <v>17667.687399999999</v>
      </c>
      <c r="G23" s="31">
        <f>F23/2+$F$28/2*[1]FTE!I23</f>
        <v>17309.921194024799</v>
      </c>
      <c r="H23" s="30">
        <f t="shared" si="2"/>
        <v>1492688.4598139976</v>
      </c>
      <c r="I23" s="30">
        <f t="shared" si="3"/>
        <v>43586.503026568731</v>
      </c>
      <c r="J23" s="31">
        <f>I23/2+$I$28/2*[1]FTE!I23</f>
        <v>38047.49584688204</v>
      </c>
      <c r="K23" s="12">
        <v>51160</v>
      </c>
      <c r="L23" s="30">
        <f t="shared" si="4"/>
        <v>-13112.50415311796</v>
      </c>
      <c r="M23" s="61">
        <f t="shared" si="5"/>
        <v>-7573.496973431269</v>
      </c>
      <c r="N23" s="10" t="s">
        <v>28</v>
      </c>
    </row>
    <row r="24" spans="1:14" s="16" customFormat="1" ht="17" thickBot="1" x14ac:dyDescent="0.25">
      <c r="A24" s="10" t="s">
        <v>29</v>
      </c>
      <c r="B24" s="30">
        <v>778447.65926192922</v>
      </c>
      <c r="C24" s="30">
        <f t="shared" si="0"/>
        <v>11886.89575692966</v>
      </c>
      <c r="D24" s="31">
        <f>C24/2+$C$28/2*[1]FTE!I24</f>
        <v>11926.571534744369</v>
      </c>
      <c r="E24" s="30">
        <v>63042</v>
      </c>
      <c r="F24" s="30">
        <f t="shared" si="1"/>
        <v>11334.951599999999</v>
      </c>
      <c r="G24" s="31">
        <f>F24/2+$F$28/2*[1]FTE!I24</f>
        <v>12178.902679931407</v>
      </c>
      <c r="H24" s="30">
        <f t="shared" si="2"/>
        <v>841489.65926192922</v>
      </c>
      <c r="I24" s="30">
        <f t="shared" si="3"/>
        <v>24571.498050448332</v>
      </c>
      <c r="J24" s="31">
        <f>I24/2+$I$28/2*[1]FTE!I24</f>
        <v>24772.459244824127</v>
      </c>
      <c r="K24" s="12">
        <v>24698</v>
      </c>
      <c r="L24" s="30">
        <f t="shared" si="4"/>
        <v>74.459244824127381</v>
      </c>
      <c r="M24" s="61">
        <f t="shared" si="5"/>
        <v>-126.50194955166808</v>
      </c>
      <c r="N24" s="10" t="s">
        <v>29</v>
      </c>
    </row>
    <row r="25" spans="1:14" s="16" customFormat="1" ht="17" thickBot="1" x14ac:dyDescent="0.25">
      <c r="A25" s="10" t="s">
        <v>30</v>
      </c>
      <c r="B25" s="30">
        <v>451215.16256465926</v>
      </c>
      <c r="C25" s="30">
        <f t="shared" si="0"/>
        <v>6890.0555323623475</v>
      </c>
      <c r="D25" s="31">
        <f>C25/2+$C$28/2*[1]FTE!I25</f>
        <v>6658.0317590182731</v>
      </c>
      <c r="E25" s="30">
        <v>40459</v>
      </c>
      <c r="F25" s="30">
        <f t="shared" si="1"/>
        <v>7274.5281999999997</v>
      </c>
      <c r="G25" s="31">
        <f>F25/2+$F$28/2*[1]FTE!I25</f>
        <v>7133.972803710094</v>
      </c>
      <c r="H25" s="30">
        <f t="shared" si="2"/>
        <v>491674.16256465926</v>
      </c>
      <c r="I25" s="30">
        <f t="shared" si="3"/>
        <v>14356.88554688805</v>
      </c>
      <c r="J25" s="31">
        <f>I25/2+$I$28/2*[1]FTE!I25</f>
        <v>13883.945132712</v>
      </c>
      <c r="K25" s="12">
        <v>15181</v>
      </c>
      <c r="L25" s="30">
        <f t="shared" si="4"/>
        <v>-1297.0548672879995</v>
      </c>
      <c r="M25" s="61">
        <f t="shared" si="5"/>
        <v>-824.11445311194984</v>
      </c>
      <c r="N25" s="10" t="s">
        <v>30</v>
      </c>
    </row>
    <row r="26" spans="1:14" s="16" customFormat="1" ht="17" thickBot="1" x14ac:dyDescent="0.25">
      <c r="A26" s="10" t="s">
        <v>31</v>
      </c>
      <c r="B26" s="30">
        <v>413530.53231959348</v>
      </c>
      <c r="C26" s="30">
        <f t="shared" si="0"/>
        <v>6314.6112285201925</v>
      </c>
      <c r="D26" s="31">
        <f>C26/2+$C$28/2*[1]FTE!I26</f>
        <v>5580.9877338154629</v>
      </c>
      <c r="E26" s="30">
        <v>32406</v>
      </c>
      <c r="F26" s="30">
        <f t="shared" si="1"/>
        <v>5826.5987999999998</v>
      </c>
      <c r="G26" s="31">
        <f>F26/2+$F$28/2*[1]FTE!I26</f>
        <v>5550.9899790871395</v>
      </c>
      <c r="H26" s="30">
        <f t="shared" si="2"/>
        <v>445936.53231959348</v>
      </c>
      <c r="I26" s="30">
        <f t="shared" si="3"/>
        <v>13021.346743732129</v>
      </c>
      <c r="J26" s="31">
        <f>I26/2+$I$28/2*[1]FTE!I26</f>
        <v>11568.870064750816</v>
      </c>
      <c r="K26" s="12">
        <v>16106</v>
      </c>
      <c r="L26" s="30">
        <f t="shared" si="4"/>
        <v>-4537.1299352491842</v>
      </c>
      <c r="M26" s="61">
        <f t="shared" si="5"/>
        <v>-3084.6532562678713</v>
      </c>
      <c r="N26" s="10" t="s">
        <v>31</v>
      </c>
    </row>
    <row r="27" spans="1:14" s="16" customFormat="1" ht="17" thickBot="1" x14ac:dyDescent="0.25">
      <c r="A27" s="10" t="s">
        <v>32</v>
      </c>
      <c r="B27" s="30">
        <v>309171.41834922583</v>
      </c>
      <c r="C27" s="30">
        <f t="shared" si="0"/>
        <v>4721.0475581926785</v>
      </c>
      <c r="D27" s="32">
        <f>C27/2+$C$28/2*[1]FTE!I27</f>
        <v>4764.4735709278157</v>
      </c>
      <c r="E27" s="30">
        <v>31717</v>
      </c>
      <c r="F27" s="30">
        <f t="shared" si="1"/>
        <v>5702.7165999999997</v>
      </c>
      <c r="G27" s="32">
        <f>F27/2+$F$28/2*[1]FTE!I27</f>
        <v>5467.5742085761758</v>
      </c>
      <c r="H27" s="30">
        <f t="shared" si="2"/>
        <v>340888.41834922583</v>
      </c>
      <c r="I27" s="30">
        <f t="shared" si="3"/>
        <v>9953.9418157973942</v>
      </c>
      <c r="J27" s="31">
        <f>I27/2+$I$28/2*[1]FTE!I27</f>
        <v>9993.9864598943095</v>
      </c>
      <c r="K27" s="12">
        <v>10572</v>
      </c>
      <c r="L27" s="30">
        <f t="shared" si="4"/>
        <v>-578.01354010569048</v>
      </c>
      <c r="M27" s="61">
        <f t="shared" si="5"/>
        <v>-618.05818420260584</v>
      </c>
      <c r="N27" s="10" t="s">
        <v>32</v>
      </c>
    </row>
    <row r="28" spans="1:14" s="21" customFormat="1" ht="17" thickBot="1" x14ac:dyDescent="0.25">
      <c r="A28" s="17" t="s">
        <v>33</v>
      </c>
      <c r="B28" s="20">
        <f>SUM(B4:B27)</f>
        <v>15386665.322984317</v>
      </c>
      <c r="C28" s="20">
        <f>SUM(C4:C27)</f>
        <v>234954.37948197057</v>
      </c>
      <c r="D28" s="20">
        <f>SUM(D4:D27)</f>
        <v>234953.90275867787</v>
      </c>
      <c r="E28" s="20">
        <f t="shared" ref="E28:J28" si="6">SUM(E4:E27)</f>
        <v>1422139</v>
      </c>
      <c r="F28" s="20">
        <f t="shared" si="6"/>
        <v>255700.59220000001</v>
      </c>
      <c r="G28" s="20">
        <f t="shared" si="6"/>
        <v>255700.80220000001</v>
      </c>
      <c r="H28" s="20">
        <f t="shared" si="6"/>
        <v>16808804.322984319</v>
      </c>
      <c r="I28" s="20">
        <f t="shared" si="6"/>
        <v>490347.08623114205</v>
      </c>
      <c r="J28" s="20">
        <f t="shared" si="6"/>
        <v>490346.52247736696</v>
      </c>
      <c r="K28" s="19">
        <v>490336</v>
      </c>
      <c r="L28" s="59">
        <f>SUM(L4:L27)</f>
        <v>8.5224773668633134</v>
      </c>
      <c r="M28" s="59">
        <f>SUM(M4:M27)</f>
        <v>9.0862311421187769</v>
      </c>
      <c r="N28" s="17" t="s">
        <v>33</v>
      </c>
    </row>
    <row r="29" spans="1:14" s="22" customFormat="1" x14ac:dyDescent="0.2"/>
    <row r="30" spans="1:14" s="2" customFormat="1" ht="16" x14ac:dyDescent="0.2">
      <c r="A30" s="23"/>
      <c r="B30" s="24"/>
      <c r="F30" s="33"/>
      <c r="N30" s="23"/>
    </row>
    <row r="31" spans="1:14" x14ac:dyDescent="0.2">
      <c r="A31" s="25"/>
      <c r="N31" s="25"/>
    </row>
    <row r="32" spans="1:14" x14ac:dyDescent="0.2">
      <c r="A32" s="25"/>
      <c r="D32" s="26"/>
      <c r="I32" s="26"/>
      <c r="N32" s="25"/>
    </row>
    <row r="33" spans="4:4" x14ac:dyDescent="0.2">
      <c r="D33" s="27"/>
    </row>
  </sheetData>
  <mergeCells count="4">
    <mergeCell ref="A1:G1"/>
    <mergeCell ref="B2:D2"/>
    <mergeCell ref="E2:G2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9"/>
  <sheetViews>
    <sheetView workbookViewId="0">
      <selection sqref="A1:XFD1048576"/>
    </sheetView>
  </sheetViews>
  <sheetFormatPr baseColWidth="10" defaultColWidth="7.6640625" defaultRowHeight="15" x14ac:dyDescent="0.2"/>
  <cols>
    <col min="1" max="1" width="19.1640625" customWidth="1"/>
    <col min="2" max="2" width="12.5" hidden="1" customWidth="1"/>
    <col min="3" max="3" width="9.5" style="40" hidden="1" customWidth="1"/>
    <col min="4" max="4" width="12.1640625" style="41" hidden="1" customWidth="1"/>
    <col min="5" max="5" width="9.5" style="42" hidden="1" customWidth="1"/>
    <col min="6" max="6" width="12.33203125" customWidth="1"/>
    <col min="7" max="7" width="9.5" customWidth="1"/>
    <col min="8" max="8" width="12.33203125" customWidth="1"/>
    <col min="9" max="9" width="9.5" customWidth="1"/>
    <col min="10" max="10" width="11.33203125" bestFit="1" customWidth="1"/>
  </cols>
  <sheetData>
    <row r="2" spans="1:11" s="34" customFormat="1" ht="33" thickBot="1" x14ac:dyDescent="0.25">
      <c r="B2" s="35" t="s">
        <v>43</v>
      </c>
      <c r="C2" s="36" t="s">
        <v>44</v>
      </c>
      <c r="D2" s="37" t="s">
        <v>45</v>
      </c>
      <c r="E2" s="38" t="s">
        <v>46</v>
      </c>
      <c r="F2" s="37" t="s">
        <v>47</v>
      </c>
      <c r="G2" s="38" t="s">
        <v>48</v>
      </c>
      <c r="H2" s="37" t="s">
        <v>49</v>
      </c>
      <c r="I2" s="38" t="s">
        <v>50</v>
      </c>
      <c r="J2" s="39"/>
      <c r="K2" s="39"/>
    </row>
    <row r="3" spans="1:11" x14ac:dyDescent="0.2">
      <c r="F3" s="43"/>
      <c r="G3" s="44"/>
      <c r="H3" s="43"/>
      <c r="I3" s="44"/>
    </row>
    <row r="4" spans="1:11" x14ac:dyDescent="0.2">
      <c r="A4" t="s">
        <v>9</v>
      </c>
      <c r="B4" s="45">
        <v>7551</v>
      </c>
      <c r="C4" s="40">
        <f>B4/$B$28</f>
        <v>2.0447566384861598E-2</v>
      </c>
      <c r="D4" s="41">
        <v>8157.1</v>
      </c>
      <c r="E4" s="40">
        <f>D4/$D$28</f>
        <v>2.1420905255213417E-2</v>
      </c>
      <c r="F4" s="46">
        <v>8350.6</v>
      </c>
      <c r="G4" s="47">
        <f>F4/$F$28</f>
        <v>2.087330116659622E-2</v>
      </c>
      <c r="H4" s="41">
        <v>8882</v>
      </c>
      <c r="I4" s="47">
        <f>H4/$H$28</f>
        <v>2.1747604384583442E-2</v>
      </c>
      <c r="J4" s="48"/>
      <c r="K4" s="49"/>
    </row>
    <row r="5" spans="1:11" x14ac:dyDescent="0.2">
      <c r="A5" t="s">
        <v>10</v>
      </c>
      <c r="B5" s="45">
        <v>4477</v>
      </c>
      <c r="C5" s="40">
        <f t="shared" ref="C5:C27" si="0">B5/$B$28</f>
        <v>1.2123394875516537E-2</v>
      </c>
      <c r="D5" s="41">
        <v>5041.8</v>
      </c>
      <c r="E5" s="40">
        <f t="shared" ref="E5:E27" si="1">D5/$D$28</f>
        <v>1.3239989716410857E-2</v>
      </c>
      <c r="F5" s="46">
        <v>5714.1</v>
      </c>
      <c r="G5" s="47">
        <f t="shared" ref="G5:G15" si="2">F5/$F$28</f>
        <v>1.4283061120883227E-2</v>
      </c>
      <c r="H5" s="41">
        <v>6024.8</v>
      </c>
      <c r="I5" s="47">
        <f t="shared" ref="I5:I15" si="3">H5/$H$28</f>
        <v>1.475174137539274E-2</v>
      </c>
      <c r="J5" s="48"/>
      <c r="K5" s="50"/>
    </row>
    <row r="6" spans="1:11" x14ac:dyDescent="0.2">
      <c r="A6" t="s">
        <v>11</v>
      </c>
      <c r="B6" s="45">
        <v>15120</v>
      </c>
      <c r="C6" s="40">
        <f t="shared" si="0"/>
        <v>4.0943875478626324E-2</v>
      </c>
      <c r="D6" s="41">
        <v>15818.6</v>
      </c>
      <c r="E6" s="40">
        <f t="shared" si="1"/>
        <v>4.1540342998138913E-2</v>
      </c>
      <c r="F6" s="46">
        <v>16083</v>
      </c>
      <c r="G6" s="47">
        <f t="shared" si="2"/>
        <v>4.0201339144776062E-2</v>
      </c>
      <c r="H6" s="41">
        <v>16281.7</v>
      </c>
      <c r="I6" s="47">
        <f t="shared" si="3"/>
        <v>3.986579264900611E-2</v>
      </c>
      <c r="J6" s="48"/>
      <c r="K6" s="50"/>
    </row>
    <row r="7" spans="1:11" x14ac:dyDescent="0.2">
      <c r="A7" t="s">
        <v>12</v>
      </c>
      <c r="B7" s="45">
        <v>10378</v>
      </c>
      <c r="C7" s="40">
        <f t="shared" si="0"/>
        <v>2.8102879610924867E-2</v>
      </c>
      <c r="D7" s="41">
        <v>10472.299999999999</v>
      </c>
      <c r="E7" s="40">
        <f t="shared" si="1"/>
        <v>2.75007228186698E-2</v>
      </c>
      <c r="F7" s="46">
        <v>11118.1</v>
      </c>
      <c r="G7" s="47">
        <f t="shared" si="2"/>
        <v>2.7790991030624559E-2</v>
      </c>
      <c r="H7" s="41">
        <v>11609.2</v>
      </c>
      <c r="I7" s="47">
        <f t="shared" si="3"/>
        <v>2.8425161992963983E-2</v>
      </c>
      <c r="J7" s="48"/>
      <c r="K7" s="50"/>
    </row>
    <row r="8" spans="1:11" x14ac:dyDescent="0.2">
      <c r="A8" t="s">
        <v>13</v>
      </c>
      <c r="B8" s="45">
        <v>13395</v>
      </c>
      <c r="C8" s="40">
        <f t="shared" si="0"/>
        <v>3.6272699208743361E-2</v>
      </c>
      <c r="D8" s="41">
        <v>12644.1</v>
      </c>
      <c r="E8" s="40">
        <f t="shared" si="1"/>
        <v>3.320396564188792E-2</v>
      </c>
      <c r="F8" s="46">
        <v>13373.9</v>
      </c>
      <c r="G8" s="47">
        <f t="shared" si="2"/>
        <v>3.3429626909676095E-2</v>
      </c>
      <c r="H8" s="41">
        <v>13156.3</v>
      </c>
      <c r="I8" s="47">
        <f t="shared" si="3"/>
        <v>3.221324111291321E-2</v>
      </c>
      <c r="J8" s="48"/>
      <c r="K8" s="50"/>
    </row>
    <row r="9" spans="1:11" x14ac:dyDescent="0.2">
      <c r="A9" t="s">
        <v>14</v>
      </c>
      <c r="B9" s="45">
        <v>19441</v>
      </c>
      <c r="C9" s="40">
        <f t="shared" si="0"/>
        <v>5.2644833543649093E-2</v>
      </c>
      <c r="D9" s="41">
        <v>19772.7</v>
      </c>
      <c r="E9" s="40">
        <f t="shared" si="1"/>
        <v>5.1923984423356134E-2</v>
      </c>
      <c r="F9" s="46">
        <v>21023.5</v>
      </c>
      <c r="G9" s="47">
        <f t="shared" si="2"/>
        <v>5.255069660574517E-2</v>
      </c>
      <c r="H9" s="41">
        <v>21529.599999999999</v>
      </c>
      <c r="I9" s="47">
        <f t="shared" si="3"/>
        <v>5.2715291979095656E-2</v>
      </c>
      <c r="J9" s="48"/>
      <c r="K9" s="50"/>
    </row>
    <row r="10" spans="1:11" x14ac:dyDescent="0.2">
      <c r="A10" t="s">
        <v>15</v>
      </c>
      <c r="B10" s="45">
        <v>29893</v>
      </c>
      <c r="C10" s="40">
        <f t="shared" si="0"/>
        <v>8.0948099846731264E-2</v>
      </c>
      <c r="D10" s="41">
        <v>30294.2</v>
      </c>
      <c r="E10" s="40">
        <f t="shared" si="1"/>
        <v>7.9553908617337812E-2</v>
      </c>
      <c r="F10" s="46">
        <v>32157.599999999999</v>
      </c>
      <c r="G10" s="47">
        <f t="shared" si="2"/>
        <v>8.0381681507308997E-2</v>
      </c>
      <c r="H10" s="41">
        <v>32747.4</v>
      </c>
      <c r="I10" s="47">
        <f t="shared" si="3"/>
        <v>8.0182109865312753E-2</v>
      </c>
      <c r="J10" s="48"/>
      <c r="K10" s="50"/>
    </row>
    <row r="11" spans="1:11" x14ac:dyDescent="0.2">
      <c r="A11" t="s">
        <v>16</v>
      </c>
      <c r="B11" s="45">
        <v>7560</v>
      </c>
      <c r="C11" s="40">
        <f t="shared" si="0"/>
        <v>2.0471937739313162E-2</v>
      </c>
      <c r="D11" s="41">
        <v>7733.3</v>
      </c>
      <c r="E11" s="40">
        <f t="shared" si="1"/>
        <v>2.0307987717465999E-2</v>
      </c>
      <c r="F11" s="46">
        <v>7770.7</v>
      </c>
      <c r="G11" s="47">
        <f t="shared" si="2"/>
        <v>1.9423773306740742E-2</v>
      </c>
      <c r="H11" s="41">
        <v>7630.9</v>
      </c>
      <c r="I11" s="47">
        <f t="shared" si="3"/>
        <v>1.8684282177248119E-2</v>
      </c>
      <c r="J11" s="48"/>
      <c r="K11" s="50"/>
    </row>
    <row r="12" spans="1:11" x14ac:dyDescent="0.2">
      <c r="A12" t="s">
        <v>17</v>
      </c>
      <c r="B12" s="45">
        <v>28807</v>
      </c>
      <c r="C12" s="40">
        <f t="shared" si="0"/>
        <v>7.8007289742909283E-2</v>
      </c>
      <c r="D12" s="41">
        <v>29749</v>
      </c>
      <c r="E12" s="40">
        <f t="shared" si="1"/>
        <v>7.8122189312052559E-2</v>
      </c>
      <c r="F12" s="46">
        <v>30741.3</v>
      </c>
      <c r="G12" s="47">
        <f t="shared" si="2"/>
        <v>7.6841474044102742E-2</v>
      </c>
      <c r="H12" s="41">
        <v>30485.4</v>
      </c>
      <c r="I12" s="47">
        <f t="shared" si="3"/>
        <v>7.4643595891215955E-2</v>
      </c>
      <c r="J12" s="48"/>
      <c r="K12" s="50"/>
    </row>
    <row r="13" spans="1:11" x14ac:dyDescent="0.2">
      <c r="A13" t="s">
        <v>18</v>
      </c>
      <c r="B13" s="45">
        <v>18220</v>
      </c>
      <c r="C13" s="40">
        <f t="shared" si="0"/>
        <v>4.9338453123053676E-2</v>
      </c>
      <c r="D13" s="41">
        <v>19980.900000000001</v>
      </c>
      <c r="E13" s="40">
        <f t="shared" si="1"/>
        <v>5.2470726828639312E-2</v>
      </c>
      <c r="F13" s="46">
        <v>22166.7</v>
      </c>
      <c r="G13" s="47">
        <f t="shared" si="2"/>
        <v>5.5408258684356629E-2</v>
      </c>
      <c r="H13" s="41">
        <v>22745.599999999999</v>
      </c>
      <c r="I13" s="47">
        <f t="shared" si="3"/>
        <v>5.569267172821224E-2</v>
      </c>
      <c r="J13" s="48"/>
      <c r="K13" s="50"/>
    </row>
    <row r="14" spans="1:11" x14ac:dyDescent="0.2">
      <c r="A14" t="s">
        <v>19</v>
      </c>
      <c r="B14" s="45">
        <v>1269</v>
      </c>
      <c r="C14" s="40">
        <f t="shared" si="0"/>
        <v>3.4363609776704236E-3</v>
      </c>
      <c r="D14" s="41">
        <v>1108.2</v>
      </c>
      <c r="E14" s="40">
        <f t="shared" si="1"/>
        <v>2.9101821975735871E-3</v>
      </c>
      <c r="F14" s="46">
        <v>1335.8</v>
      </c>
      <c r="G14" s="47">
        <f t="shared" si="2"/>
        <v>3.3389883000430184E-3</v>
      </c>
      <c r="H14" s="41">
        <v>1271.2</v>
      </c>
      <c r="I14" s="47">
        <f t="shared" si="3"/>
        <v>3.112537119306741E-3</v>
      </c>
      <c r="J14" s="48"/>
      <c r="K14" s="50"/>
    </row>
    <row r="15" spans="1:11" x14ac:dyDescent="0.2">
      <c r="A15" t="s">
        <v>20</v>
      </c>
      <c r="B15" s="45">
        <v>5315</v>
      </c>
      <c r="C15" s="40">
        <f t="shared" si="0"/>
        <v>1.439263876778432E-2</v>
      </c>
      <c r="D15" s="41">
        <v>6184.2</v>
      </c>
      <c r="E15" s="40">
        <f t="shared" si="1"/>
        <v>1.6239982626091477E-2</v>
      </c>
      <c r="F15" s="46">
        <v>6639.3</v>
      </c>
      <c r="G15" s="47">
        <f t="shared" si="2"/>
        <v>1.6595706707947008E-2</v>
      </c>
      <c r="H15" s="41">
        <v>6576.6</v>
      </c>
      <c r="I15" s="47">
        <f t="shared" si="3"/>
        <v>1.6102825376677714E-2</v>
      </c>
      <c r="J15" s="48"/>
      <c r="K15" s="50"/>
    </row>
    <row r="16" spans="1:11" x14ac:dyDescent="0.2">
      <c r="A16" t="s">
        <v>21</v>
      </c>
      <c r="B16" s="45"/>
      <c r="E16" s="40"/>
      <c r="F16" s="51"/>
      <c r="G16" s="47" t="s">
        <v>51</v>
      </c>
      <c r="I16" s="47" t="s">
        <v>51</v>
      </c>
      <c r="J16" s="48"/>
      <c r="K16" s="50"/>
    </row>
    <row r="17" spans="1:11" x14ac:dyDescent="0.2">
      <c r="A17" t="s">
        <v>22</v>
      </c>
      <c r="B17" s="45">
        <v>29894</v>
      </c>
      <c r="C17" s="40">
        <f t="shared" si="0"/>
        <v>8.0950807775003658E-2</v>
      </c>
      <c r="D17" s="41">
        <v>31280.5</v>
      </c>
      <c r="E17" s="40">
        <f t="shared" si="1"/>
        <v>8.2143976025266727E-2</v>
      </c>
      <c r="F17" s="46">
        <v>31085</v>
      </c>
      <c r="G17" s="47">
        <f t="shared" ref="G17:G27" si="4">F17/$F$28</f>
        <v>7.7700592384217115E-2</v>
      </c>
      <c r="H17" s="41">
        <v>31358.3</v>
      </c>
      <c r="I17" s="47">
        <f t="shared" ref="I17:I27" si="5">H17/$H$28</f>
        <v>7.678089423250202E-2</v>
      </c>
      <c r="J17" s="48"/>
      <c r="K17" s="50"/>
    </row>
    <row r="18" spans="1:11" x14ac:dyDescent="0.2">
      <c r="A18" t="s">
        <v>23</v>
      </c>
      <c r="B18" s="45">
        <v>18825</v>
      </c>
      <c r="C18" s="40">
        <f t="shared" si="0"/>
        <v>5.097674972785321E-2</v>
      </c>
      <c r="D18" s="41">
        <v>19903.900000000001</v>
      </c>
      <c r="E18" s="40">
        <f t="shared" si="1"/>
        <v>5.2268521424187801E-2</v>
      </c>
      <c r="F18" s="46">
        <v>21387.1</v>
      </c>
      <c r="G18" s="47">
        <f t="shared" si="4"/>
        <v>5.3459557322840273E-2</v>
      </c>
      <c r="H18" s="41">
        <v>22333.4</v>
      </c>
      <c r="I18" s="47">
        <f t="shared" si="5"/>
        <v>5.4683398757335723E-2</v>
      </c>
      <c r="J18" s="48"/>
      <c r="K18" s="50"/>
    </row>
    <row r="19" spans="1:11" x14ac:dyDescent="0.2">
      <c r="A19" t="s">
        <v>24</v>
      </c>
      <c r="B19" s="45">
        <v>23062</v>
      </c>
      <c r="C19" s="40">
        <f t="shared" si="0"/>
        <v>6.2450241817994724E-2</v>
      </c>
      <c r="D19" s="41">
        <v>23385.8</v>
      </c>
      <c r="E19" s="40">
        <f t="shared" si="1"/>
        <v>6.1412144771716651E-2</v>
      </c>
      <c r="F19" s="46">
        <v>25286.2</v>
      </c>
      <c r="G19" s="47">
        <f t="shared" si="4"/>
        <v>6.3205813709049097E-2</v>
      </c>
      <c r="H19" s="41">
        <v>25603.599999999999</v>
      </c>
      <c r="I19" s="47">
        <f t="shared" si="5"/>
        <v>6.2690493539869468E-2</v>
      </c>
      <c r="J19" s="48"/>
      <c r="K19" s="50"/>
    </row>
    <row r="20" spans="1:11" x14ac:dyDescent="0.2">
      <c r="A20" t="s">
        <v>25</v>
      </c>
      <c r="B20" s="45">
        <v>15672</v>
      </c>
      <c r="C20" s="40">
        <f t="shared" si="0"/>
        <v>4.2438651884988868E-2</v>
      </c>
      <c r="D20" s="41">
        <v>16145.1</v>
      </c>
      <c r="E20" s="40">
        <f t="shared" si="1"/>
        <v>4.2397746433897598E-2</v>
      </c>
      <c r="F20" s="46">
        <v>17112.599999999999</v>
      </c>
      <c r="G20" s="47">
        <f t="shared" si="4"/>
        <v>4.2774944739718636E-2</v>
      </c>
      <c r="H20" s="41">
        <v>16909.3</v>
      </c>
      <c r="I20" s="47">
        <f t="shared" si="5"/>
        <v>4.1402473183994232E-2</v>
      </c>
      <c r="J20" s="48"/>
      <c r="K20" s="50"/>
    </row>
    <row r="21" spans="1:11" x14ac:dyDescent="0.2">
      <c r="A21" t="s">
        <v>26</v>
      </c>
      <c r="B21" s="45">
        <v>29091</v>
      </c>
      <c r="C21" s="40">
        <f t="shared" si="0"/>
        <v>7.8776341372269729E-2</v>
      </c>
      <c r="D21" s="41">
        <v>29833.200000000001</v>
      </c>
      <c r="E21" s="40">
        <f t="shared" si="1"/>
        <v>7.8343302234842399E-2</v>
      </c>
      <c r="F21" s="46">
        <v>31415.599999999999</v>
      </c>
      <c r="G21" s="47">
        <f t="shared" si="4"/>
        <v>7.8526965742499955E-2</v>
      </c>
      <c r="H21" s="41">
        <v>31893.9</v>
      </c>
      <c r="I21" s="47">
        <f t="shared" si="5"/>
        <v>7.8092312483839882E-2</v>
      </c>
      <c r="J21" s="48"/>
      <c r="K21" s="50"/>
    </row>
    <row r="22" spans="1:11" x14ac:dyDescent="0.2">
      <c r="A22" t="s">
        <v>27</v>
      </c>
      <c r="B22" s="45">
        <v>24332</v>
      </c>
      <c r="C22" s="40">
        <f t="shared" si="0"/>
        <v>6.5889310723937541E-2</v>
      </c>
      <c r="D22" s="41">
        <v>23803.8</v>
      </c>
      <c r="E22" s="40">
        <f t="shared" si="1"/>
        <v>6.2509831253024853E-2</v>
      </c>
      <c r="F22" s="46">
        <v>24897.1</v>
      </c>
      <c r="G22" s="47">
        <f t="shared" si="4"/>
        <v>6.2233212760144506E-2</v>
      </c>
      <c r="H22" s="41">
        <v>25543.1</v>
      </c>
      <c r="I22" s="47">
        <f t="shared" si="5"/>
        <v>6.254235910333858E-2</v>
      </c>
      <c r="J22" s="48"/>
      <c r="K22" s="50"/>
    </row>
    <row r="23" spans="1:11" x14ac:dyDescent="0.2">
      <c r="A23" t="s">
        <v>28</v>
      </c>
      <c r="B23" s="45">
        <v>24549</v>
      </c>
      <c r="C23" s="40">
        <f t="shared" si="0"/>
        <v>6.6476931159047459E-2</v>
      </c>
      <c r="D23" s="41">
        <v>25327.4</v>
      </c>
      <c r="E23" s="40">
        <f t="shared" si="1"/>
        <v>6.6510872216951164E-2</v>
      </c>
      <c r="F23" s="46">
        <v>25550.6</v>
      </c>
      <c r="G23" s="47">
        <f t="shared" si="4"/>
        <v>6.3866712426320665E-2</v>
      </c>
      <c r="H23" s="41">
        <v>27076.5</v>
      </c>
      <c r="I23" s="47">
        <f t="shared" si="5"/>
        <v>6.6296893731048592E-2</v>
      </c>
      <c r="J23" s="48"/>
      <c r="K23" s="50"/>
    </row>
    <row r="24" spans="1:11" x14ac:dyDescent="0.2">
      <c r="A24" t="s">
        <v>29</v>
      </c>
      <c r="B24" s="45">
        <v>18260</v>
      </c>
      <c r="C24" s="40">
        <f t="shared" si="0"/>
        <v>4.9446770253949515E-2</v>
      </c>
      <c r="D24" s="41">
        <v>18850.2</v>
      </c>
      <c r="E24" s="40">
        <f t="shared" si="1"/>
        <v>4.9501458636258468E-2</v>
      </c>
      <c r="F24" s="46">
        <v>19989.2</v>
      </c>
      <c r="G24" s="47">
        <f t="shared" si="4"/>
        <v>4.9965342811214182E-2</v>
      </c>
      <c r="H24" s="41">
        <v>20800.5</v>
      </c>
      <c r="I24" s="47">
        <f t="shared" si="5"/>
        <v>5.0930088381167291E-2</v>
      </c>
      <c r="J24" s="48"/>
      <c r="K24" s="50"/>
    </row>
    <row r="25" spans="1:11" x14ac:dyDescent="0.2">
      <c r="A25" t="s">
        <v>30</v>
      </c>
      <c r="B25" s="45">
        <v>8938</v>
      </c>
      <c r="C25" s="40">
        <f t="shared" si="0"/>
        <v>2.4203462898674741E-2</v>
      </c>
      <c r="D25" s="41">
        <v>9716.2000000000007</v>
      </c>
      <c r="E25" s="40">
        <f t="shared" si="1"/>
        <v>2.5515170788724499E-2</v>
      </c>
      <c r="F25" s="46">
        <v>10434.4</v>
      </c>
      <c r="G25" s="47">
        <f t="shared" si="4"/>
        <v>2.6082002933050508E-2</v>
      </c>
      <c r="H25" s="41">
        <v>11170.1</v>
      </c>
      <c r="I25" s="47">
        <f t="shared" si="5"/>
        <v>2.7350024289150586E-2</v>
      </c>
      <c r="J25" s="48"/>
      <c r="K25" s="50"/>
    </row>
    <row r="26" spans="1:11" x14ac:dyDescent="0.2">
      <c r="A26" t="s">
        <v>31</v>
      </c>
      <c r="B26" s="45">
        <v>7991</v>
      </c>
      <c r="C26" s="40">
        <f t="shared" si="0"/>
        <v>2.1639054824715804E-2</v>
      </c>
      <c r="D26" s="41">
        <v>8138.5</v>
      </c>
      <c r="E26" s="40">
        <f t="shared" si="1"/>
        <v>2.1372060832839414E-2</v>
      </c>
      <c r="F26" s="46">
        <v>8414.2000000000007</v>
      </c>
      <c r="G26" s="47">
        <f t="shared" si="4"/>
        <v>2.1032276803579854E-2</v>
      </c>
      <c r="H26" s="41">
        <v>8426</v>
      </c>
      <c r="I26" s="47">
        <f t="shared" si="5"/>
        <v>2.0631086978664726E-2</v>
      </c>
      <c r="J26" s="48"/>
      <c r="K26" s="50"/>
    </row>
    <row r="27" spans="1:11" x14ac:dyDescent="0.2">
      <c r="A27" t="s">
        <v>32</v>
      </c>
      <c r="B27" s="45">
        <v>7246</v>
      </c>
      <c r="C27" s="40">
        <f t="shared" si="0"/>
        <v>1.9621648261780842E-2</v>
      </c>
      <c r="D27" s="41">
        <v>7459.9</v>
      </c>
      <c r="E27" s="40">
        <f t="shared" si="1"/>
        <v>1.9590027229452446E-2</v>
      </c>
      <c r="F27" s="46">
        <v>8014.7</v>
      </c>
      <c r="G27" s="47">
        <f t="shared" si="4"/>
        <v>2.0033679838564741E-2</v>
      </c>
      <c r="H27" s="41">
        <v>8357.4</v>
      </c>
      <c r="I27" s="47">
        <f t="shared" si="5"/>
        <v>2.0463119667160284E-2</v>
      </c>
      <c r="J27" s="48"/>
      <c r="K27" s="50"/>
    </row>
    <row r="28" spans="1:11" x14ac:dyDescent="0.2">
      <c r="A28" t="s">
        <v>52</v>
      </c>
      <c r="B28" s="45">
        <f t="shared" ref="B28:G28" si="6">SUM(B4:B27)</f>
        <v>369286</v>
      </c>
      <c r="C28" s="40">
        <f t="shared" si="6"/>
        <v>0.99999999999999989</v>
      </c>
      <c r="D28" s="41">
        <f t="shared" si="6"/>
        <v>380800.90000000008</v>
      </c>
      <c r="E28" s="40">
        <f t="shared" si="6"/>
        <v>0.99999999999999978</v>
      </c>
      <c r="F28" s="51">
        <f t="shared" si="6"/>
        <v>400061.3</v>
      </c>
      <c r="G28" s="52">
        <f t="shared" si="6"/>
        <v>1</v>
      </c>
      <c r="H28" s="51">
        <f>SUM(H4:H27)</f>
        <v>408412.8</v>
      </c>
      <c r="I28" s="52">
        <f t="shared" ref="I28" si="7">SUM(I4:I27)</f>
        <v>1.0000000000000002</v>
      </c>
      <c r="J28" s="53"/>
      <c r="K28" s="54"/>
    </row>
    <row r="29" spans="1:11" ht="16" thickBot="1" x14ac:dyDescent="0.25">
      <c r="F29" s="55" t="s">
        <v>51</v>
      </c>
      <c r="G29" s="56" t="s">
        <v>51</v>
      </c>
      <c r="H29" s="55" t="s">
        <v>51</v>
      </c>
      <c r="I29" s="5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 in</vt:lpstr>
      <vt:lpstr>ULMS + Opt In</vt:lpstr>
      <vt:lpstr>Sheet3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Hanley, Gerry</dc:creator>
  <cp:lastModifiedBy>Jennifer Fabbi</cp:lastModifiedBy>
  <dcterms:created xsi:type="dcterms:W3CDTF">2019-02-27T21:57:27Z</dcterms:created>
  <dcterms:modified xsi:type="dcterms:W3CDTF">2019-03-01T00:37:48Z</dcterms:modified>
</cp:coreProperties>
</file>