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debartolo\Desktop\"/>
    </mc:Choice>
  </mc:AlternateContent>
  <bookViews>
    <workbookView xWindow="0" yWindow="0" windowWidth="28800" windowHeight="14250"/>
  </bookViews>
  <sheets>
    <sheet name="Main" sheetId="1" r:id="rId1"/>
    <sheet name="PrimoScope" sheetId="8" r:id="rId2"/>
    <sheet name="Illiad CSU+ combined" sheetId="5" r:id="rId3"/>
    <sheet name="FormerLink+" sheetId="10" r:id="rId4"/>
    <sheet name="DataILLiadBorrowingPivot" sheetId="4" r:id="rId5"/>
    <sheet name="DataIlliadBorrowingRawData" sheetId="2" r:id="rId6"/>
    <sheet name="DataIlliadLendingPivot" sheetId="7" r:id="rId7"/>
  </sheet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T15" i="1"/>
  <c r="U15" i="1" s="1"/>
  <c r="S15" i="1"/>
  <c r="R13" i="10" l="1"/>
  <c r="S13" i="10" s="1"/>
  <c r="Q13" i="10"/>
  <c r="C13" i="10"/>
  <c r="B13" i="10"/>
  <c r="S12" i="10"/>
  <c r="D12" i="10"/>
  <c r="S11" i="10"/>
  <c r="D11" i="10"/>
  <c r="S10" i="10"/>
  <c r="D10" i="10"/>
  <c r="S9" i="10"/>
  <c r="D9" i="10"/>
  <c r="S8" i="10"/>
  <c r="D8" i="10"/>
  <c r="S7" i="10"/>
  <c r="D7" i="10"/>
  <c r="S6" i="10"/>
  <c r="D6" i="10"/>
  <c r="S5" i="10"/>
  <c r="D5" i="10"/>
  <c r="S4" i="10"/>
  <c r="D4" i="10"/>
  <c r="S3" i="10"/>
  <c r="D3" i="10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O3" i="5"/>
  <c r="N3" i="5"/>
  <c r="V12" i="10"/>
  <c r="F11" i="10"/>
  <c r="F10" i="10"/>
  <c r="V9" i="10"/>
  <c r="F8" i="10"/>
  <c r="F7" i="10"/>
  <c r="F6" i="10"/>
  <c r="F5" i="10"/>
  <c r="V4" i="10"/>
  <c r="F3" i="10"/>
  <c r="U12" i="10"/>
  <c r="G12" i="10"/>
  <c r="U9" i="10"/>
  <c r="G9" i="10"/>
  <c r="U4" i="10"/>
  <c r="G4" i="10"/>
  <c r="F12" i="10"/>
  <c r="V11" i="10"/>
  <c r="V10" i="10"/>
  <c r="F9" i="10"/>
  <c r="V8" i="10"/>
  <c r="V7" i="10"/>
  <c r="V6" i="10"/>
  <c r="V5" i="10"/>
  <c r="F4" i="10"/>
  <c r="V3" i="10"/>
  <c r="G11" i="10"/>
  <c r="G10" i="10"/>
  <c r="G8" i="10"/>
  <c r="G7" i="10"/>
  <c r="G6" i="10"/>
  <c r="G5" i="10"/>
  <c r="G3" i="10"/>
  <c r="U11" i="10"/>
  <c r="U10" i="10"/>
  <c r="U8" i="10"/>
  <c r="U7" i="10"/>
  <c r="U6" i="10"/>
  <c r="U5" i="10"/>
  <c r="U3" i="10"/>
  <c r="D13" i="10" l="1"/>
  <c r="V13" i="10"/>
  <c r="F13" i="10"/>
  <c r="Y3" i="10"/>
  <c r="AC3" i="10" s="1"/>
  <c r="Y5" i="10"/>
  <c r="AC5" i="10" s="1"/>
  <c r="Y6" i="10"/>
  <c r="AC6" i="10" s="1"/>
  <c r="Y7" i="10"/>
  <c r="AC7" i="10" s="1"/>
  <c r="Y8" i="10"/>
  <c r="AC8" i="10" s="1"/>
  <c r="Y10" i="10"/>
  <c r="AC10" i="10" s="1"/>
  <c r="Y11" i="10"/>
  <c r="AC11" i="10" s="1"/>
  <c r="G13" i="10"/>
  <c r="U13" i="10"/>
  <c r="K3" i="10"/>
  <c r="O3" i="10" s="1"/>
  <c r="H3" i="10"/>
  <c r="K5" i="10"/>
  <c r="O5" i="10" s="1"/>
  <c r="H5" i="10"/>
  <c r="K6" i="10"/>
  <c r="O6" i="10" s="1"/>
  <c r="H6" i="10"/>
  <c r="K7" i="10"/>
  <c r="O7" i="10" s="1"/>
  <c r="H7" i="10"/>
  <c r="K8" i="10"/>
  <c r="O8" i="10" s="1"/>
  <c r="H8" i="10"/>
  <c r="K10" i="10"/>
  <c r="O10" i="10" s="1"/>
  <c r="H10" i="10"/>
  <c r="K11" i="10"/>
  <c r="O11" i="10" s="1"/>
  <c r="H11" i="10"/>
  <c r="W3" i="10"/>
  <c r="Z3" i="10"/>
  <c r="J4" i="10"/>
  <c r="N4" i="10" s="1"/>
  <c r="W5" i="10"/>
  <c r="Z5" i="10"/>
  <c r="AA5" i="10" s="1"/>
  <c r="W6" i="10"/>
  <c r="Z6" i="10"/>
  <c r="W7" i="10"/>
  <c r="Z7" i="10"/>
  <c r="W8" i="10"/>
  <c r="Z8" i="10"/>
  <c r="J9" i="10"/>
  <c r="N9" i="10" s="1"/>
  <c r="W10" i="10"/>
  <c r="Z10" i="10"/>
  <c r="W11" i="10"/>
  <c r="Z11" i="10"/>
  <c r="J12" i="10"/>
  <c r="N12" i="10" s="1"/>
  <c r="H4" i="10"/>
  <c r="K4" i="10"/>
  <c r="L4" i="10" s="1"/>
  <c r="Y4" i="10"/>
  <c r="AC4" i="10" s="1"/>
  <c r="H9" i="10"/>
  <c r="K9" i="10"/>
  <c r="O9" i="10" s="1"/>
  <c r="Y9" i="10"/>
  <c r="AC9" i="10" s="1"/>
  <c r="H12" i="10"/>
  <c r="K12" i="10"/>
  <c r="O12" i="10" s="1"/>
  <c r="Y12" i="10"/>
  <c r="AC12" i="10" s="1"/>
  <c r="J3" i="10"/>
  <c r="N3" i="10" s="1"/>
  <c r="Z4" i="10"/>
  <c r="W4" i="10"/>
  <c r="J5" i="10"/>
  <c r="N5" i="10" s="1"/>
  <c r="J6" i="10"/>
  <c r="N6" i="10" s="1"/>
  <c r="J7" i="10"/>
  <c r="N7" i="10" s="1"/>
  <c r="J8" i="10"/>
  <c r="N8" i="10" s="1"/>
  <c r="Z9" i="10"/>
  <c r="AA9" i="10" s="1"/>
  <c r="W9" i="10"/>
  <c r="J10" i="10"/>
  <c r="N10" i="10" s="1"/>
  <c r="J11" i="10"/>
  <c r="N11" i="10" s="1"/>
  <c r="Z12" i="10"/>
  <c r="W12" i="10"/>
  <c r="C27" i="5"/>
  <c r="F13" i="8"/>
  <c r="F24" i="8"/>
  <c r="F15" i="8"/>
  <c r="F18" i="8"/>
  <c r="F16" i="8"/>
  <c r="F9" i="8"/>
  <c r="F5" i="8"/>
  <c r="F6" i="8"/>
  <c r="F20" i="8"/>
  <c r="F4" i="8"/>
  <c r="F10" i="8"/>
  <c r="F2" i="8"/>
  <c r="F23" i="8"/>
  <c r="F12" i="8"/>
  <c r="F21" i="8"/>
  <c r="F22" i="8"/>
  <c r="F25" i="8"/>
  <c r="F7" i="8"/>
  <c r="F17" i="8"/>
  <c r="F8" i="8"/>
  <c r="F19" i="8"/>
  <c r="F3" i="8"/>
  <c r="F11" i="8"/>
  <c r="F14" i="8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V5" i="5"/>
  <c r="U5" i="5"/>
  <c r="V4" i="5"/>
  <c r="U4" i="5"/>
  <c r="V3" i="5"/>
  <c r="U3" i="5"/>
  <c r="G25" i="5"/>
  <c r="G21" i="5"/>
  <c r="G17" i="5"/>
  <c r="G13" i="5"/>
  <c r="G9" i="5"/>
  <c r="G5" i="5"/>
  <c r="F25" i="5"/>
  <c r="F21" i="5"/>
  <c r="F17" i="5"/>
  <c r="F13" i="5"/>
  <c r="F9" i="5"/>
  <c r="F5" i="5"/>
  <c r="F7" i="5"/>
  <c r="G26" i="5"/>
  <c r="G14" i="5"/>
  <c r="F26" i="5"/>
  <c r="F22" i="5"/>
  <c r="F10" i="5"/>
  <c r="G24" i="5"/>
  <c r="G20" i="5"/>
  <c r="G16" i="5"/>
  <c r="G12" i="5"/>
  <c r="G8" i="5"/>
  <c r="G4" i="5"/>
  <c r="F24" i="5"/>
  <c r="F20" i="5"/>
  <c r="F16" i="5"/>
  <c r="F12" i="5"/>
  <c r="F8" i="5"/>
  <c r="F4" i="5"/>
  <c r="F11" i="5"/>
  <c r="G22" i="5"/>
  <c r="G6" i="5"/>
  <c r="F14" i="5"/>
  <c r="F6" i="5"/>
  <c r="G23" i="5"/>
  <c r="G19" i="5"/>
  <c r="G15" i="5"/>
  <c r="G11" i="5"/>
  <c r="G7" i="5"/>
  <c r="G3" i="5"/>
  <c r="F23" i="5"/>
  <c r="F19" i="5"/>
  <c r="F15" i="5"/>
  <c r="F3" i="5"/>
  <c r="G18" i="5"/>
  <c r="G10" i="5"/>
  <c r="F18" i="5"/>
  <c r="AA4" i="10" l="1"/>
  <c r="AA10" i="10"/>
  <c r="AA12" i="10"/>
  <c r="AA8" i="10"/>
  <c r="AA6" i="10"/>
  <c r="AA11" i="10"/>
  <c r="AA7" i="10"/>
  <c r="AA3" i="10"/>
  <c r="AD12" i="10"/>
  <c r="AD9" i="10"/>
  <c r="L12" i="10"/>
  <c r="L9" i="10"/>
  <c r="AD11" i="10"/>
  <c r="AD10" i="10"/>
  <c r="AD7" i="10"/>
  <c r="O4" i="10"/>
  <c r="L10" i="10"/>
  <c r="L3" i="10"/>
  <c r="W13" i="10"/>
  <c r="AD3" i="10"/>
  <c r="L11" i="10"/>
  <c r="L7" i="10"/>
  <c r="K13" i="10"/>
  <c r="O13" i="10" s="1"/>
  <c r="AD4" i="10"/>
  <c r="AD8" i="10"/>
  <c r="AD6" i="10"/>
  <c r="L5" i="10"/>
  <c r="Y13" i="10"/>
  <c r="AC13" i="10" s="1"/>
  <c r="H13" i="10"/>
  <c r="J13" i="10"/>
  <c r="N13" i="10" s="1"/>
  <c r="AD5" i="10"/>
  <c r="L8" i="10"/>
  <c r="L6" i="10"/>
  <c r="Z13" i="10"/>
  <c r="G27" i="5"/>
  <c r="V27" i="5"/>
  <c r="U27" i="5"/>
  <c r="AA13" i="10" l="1"/>
  <c r="AD13" i="10"/>
  <c r="L13" i="10"/>
  <c r="Y6" i="5"/>
  <c r="AC6" i="5" s="1"/>
  <c r="Y14" i="5"/>
  <c r="AC14" i="5" s="1"/>
  <c r="Y22" i="5"/>
  <c r="AC22" i="5" s="1"/>
  <c r="W26" i="5"/>
  <c r="Y26" i="5"/>
  <c r="AC26" i="5" s="1"/>
  <c r="Y25" i="5"/>
  <c r="AC25" i="5" s="1"/>
  <c r="W25" i="5"/>
  <c r="Z24" i="5"/>
  <c r="AD24" i="5" s="1"/>
  <c r="Y24" i="5"/>
  <c r="AC24" i="5" s="1"/>
  <c r="Y23" i="5"/>
  <c r="AC23" i="5" s="1"/>
  <c r="Z23" i="5"/>
  <c r="AD23" i="5" s="1"/>
  <c r="W22" i="5"/>
  <c r="Y21" i="5"/>
  <c r="AC21" i="5" s="1"/>
  <c r="W21" i="5"/>
  <c r="Z20" i="5"/>
  <c r="AD20" i="5" s="1"/>
  <c r="Y20" i="5"/>
  <c r="AC20" i="5" s="1"/>
  <c r="Y19" i="5"/>
  <c r="AC19" i="5" s="1"/>
  <c r="Z19" i="5"/>
  <c r="AD19" i="5" s="1"/>
  <c r="W18" i="5"/>
  <c r="Y18" i="5"/>
  <c r="AC18" i="5" s="1"/>
  <c r="Y17" i="5"/>
  <c r="AC17" i="5" s="1"/>
  <c r="W17" i="5"/>
  <c r="Z16" i="5"/>
  <c r="AD16" i="5" s="1"/>
  <c r="Y16" i="5"/>
  <c r="AC16" i="5" s="1"/>
  <c r="Y15" i="5"/>
  <c r="AC15" i="5" s="1"/>
  <c r="Z15" i="5"/>
  <c r="AD15" i="5" s="1"/>
  <c r="W14" i="5"/>
  <c r="Y13" i="5"/>
  <c r="AC13" i="5" s="1"/>
  <c r="W13" i="5"/>
  <c r="Z12" i="5"/>
  <c r="AD12" i="5" s="1"/>
  <c r="Y12" i="5"/>
  <c r="AC12" i="5" s="1"/>
  <c r="Y11" i="5"/>
  <c r="AC11" i="5" s="1"/>
  <c r="Z11" i="5"/>
  <c r="AD11" i="5" s="1"/>
  <c r="W10" i="5"/>
  <c r="Y10" i="5"/>
  <c r="AC10" i="5" s="1"/>
  <c r="Y9" i="5"/>
  <c r="AC9" i="5" s="1"/>
  <c r="W9" i="5"/>
  <c r="Z8" i="5"/>
  <c r="AD8" i="5" s="1"/>
  <c r="Y8" i="5"/>
  <c r="AC8" i="5" s="1"/>
  <c r="Y7" i="5"/>
  <c r="AC7" i="5" s="1"/>
  <c r="Z7" i="5"/>
  <c r="AD7" i="5" s="1"/>
  <c r="W6" i="5"/>
  <c r="Y5" i="5"/>
  <c r="AC5" i="5" s="1"/>
  <c r="W5" i="5"/>
  <c r="Z4" i="5"/>
  <c r="AD4" i="5" s="1"/>
  <c r="Y4" i="5"/>
  <c r="AC4" i="5" s="1"/>
  <c r="Z3" i="5"/>
  <c r="AD3" i="5" s="1"/>
  <c r="Y3" i="5"/>
  <c r="AC3" i="5" s="1"/>
  <c r="R27" i="5"/>
  <c r="Q27" i="5"/>
  <c r="B27" i="5"/>
  <c r="S26" i="5"/>
  <c r="D26" i="5"/>
  <c r="S25" i="5"/>
  <c r="D25" i="5"/>
  <c r="S24" i="5"/>
  <c r="D24" i="5"/>
  <c r="S23" i="5"/>
  <c r="D23" i="5"/>
  <c r="S22" i="5"/>
  <c r="D22" i="5"/>
  <c r="S21" i="5"/>
  <c r="D21" i="5"/>
  <c r="S20" i="5"/>
  <c r="D20" i="5"/>
  <c r="S19" i="5"/>
  <c r="D19" i="5"/>
  <c r="S18" i="5"/>
  <c r="D18" i="5"/>
  <c r="S17" i="5"/>
  <c r="D17" i="5"/>
  <c r="S16" i="5"/>
  <c r="D16" i="5"/>
  <c r="S15" i="5"/>
  <c r="D15" i="5"/>
  <c r="S14" i="5"/>
  <c r="D14" i="5"/>
  <c r="S13" i="5"/>
  <c r="D13" i="5"/>
  <c r="S12" i="5"/>
  <c r="D12" i="5"/>
  <c r="S11" i="5"/>
  <c r="D11" i="5"/>
  <c r="S10" i="5"/>
  <c r="D10" i="5"/>
  <c r="S9" i="5"/>
  <c r="D9" i="5"/>
  <c r="S8" i="5"/>
  <c r="D8" i="5"/>
  <c r="S7" i="5"/>
  <c r="D7" i="5"/>
  <c r="S6" i="5"/>
  <c r="D6" i="5"/>
  <c r="S5" i="5"/>
  <c r="D5" i="5"/>
  <c r="S4" i="5"/>
  <c r="D4" i="5"/>
  <c r="S3" i="5"/>
  <c r="D3" i="5"/>
  <c r="AA23" i="5" l="1"/>
  <c r="J3" i="5"/>
  <c r="F27" i="5"/>
  <c r="K9" i="5"/>
  <c r="H9" i="5"/>
  <c r="K11" i="5"/>
  <c r="H11" i="5"/>
  <c r="K13" i="5"/>
  <c r="H13" i="5"/>
  <c r="K19" i="5"/>
  <c r="H19" i="5"/>
  <c r="K23" i="5"/>
  <c r="H23" i="5"/>
  <c r="J4" i="5"/>
  <c r="H3" i="5"/>
  <c r="K3" i="5"/>
  <c r="K7" i="5"/>
  <c r="H7" i="5"/>
  <c r="J9" i="5"/>
  <c r="J11" i="5"/>
  <c r="J13" i="5"/>
  <c r="J15" i="5"/>
  <c r="J17" i="5"/>
  <c r="J19" i="5"/>
  <c r="J21" i="5"/>
  <c r="J23" i="5"/>
  <c r="J25" i="5"/>
  <c r="J7" i="5"/>
  <c r="K17" i="5"/>
  <c r="H17" i="5"/>
  <c r="J5" i="5"/>
  <c r="J6" i="5"/>
  <c r="J8" i="5"/>
  <c r="J10" i="5"/>
  <c r="J12" i="5"/>
  <c r="J14" i="5"/>
  <c r="J16" i="5"/>
  <c r="J18" i="5"/>
  <c r="J20" i="5"/>
  <c r="J22" i="5"/>
  <c r="J24" i="5"/>
  <c r="J26" i="5"/>
  <c r="K4" i="5"/>
  <c r="H4" i="5"/>
  <c r="K15" i="5"/>
  <c r="H15" i="5"/>
  <c r="K21" i="5"/>
  <c r="H21" i="5"/>
  <c r="K5" i="5"/>
  <c r="H5" i="5"/>
  <c r="K6" i="5"/>
  <c r="H6" i="5"/>
  <c r="K8" i="5"/>
  <c r="H8" i="5"/>
  <c r="K10" i="5"/>
  <c r="H10" i="5"/>
  <c r="K12" i="5"/>
  <c r="H12" i="5"/>
  <c r="K14" i="5"/>
  <c r="H14" i="5"/>
  <c r="K16" i="5"/>
  <c r="L16" i="5" s="1"/>
  <c r="H16" i="5"/>
  <c r="K18" i="5"/>
  <c r="H18" i="5"/>
  <c r="K20" i="5"/>
  <c r="H20" i="5"/>
  <c r="K22" i="5"/>
  <c r="H22" i="5"/>
  <c r="K24" i="5"/>
  <c r="L24" i="5" s="1"/>
  <c r="H24" i="5"/>
  <c r="K26" i="5"/>
  <c r="H26" i="5"/>
  <c r="K25" i="5"/>
  <c r="H25" i="5"/>
  <c r="W24" i="5"/>
  <c r="W20" i="5"/>
  <c r="W16" i="5"/>
  <c r="W12" i="5"/>
  <c r="W8" i="5"/>
  <c r="W4" i="5"/>
  <c r="Z26" i="5"/>
  <c r="AD26" i="5" s="1"/>
  <c r="Z22" i="5"/>
  <c r="AD22" i="5" s="1"/>
  <c r="Z18" i="5"/>
  <c r="AD18" i="5" s="1"/>
  <c r="Z14" i="5"/>
  <c r="AD14" i="5" s="1"/>
  <c r="Z10" i="5"/>
  <c r="AD10" i="5" s="1"/>
  <c r="Z6" i="5"/>
  <c r="AD6" i="5" s="1"/>
  <c r="W3" i="5"/>
  <c r="W23" i="5"/>
  <c r="W19" i="5"/>
  <c r="W15" i="5"/>
  <c r="W11" i="5"/>
  <c r="W7" i="5"/>
  <c r="W27" i="5"/>
  <c r="Z25" i="5"/>
  <c r="AD25" i="5" s="1"/>
  <c r="Z21" i="5"/>
  <c r="AD21" i="5" s="1"/>
  <c r="Z17" i="5"/>
  <c r="AD17" i="5" s="1"/>
  <c r="Z13" i="5"/>
  <c r="AD13" i="5" s="1"/>
  <c r="Z9" i="5"/>
  <c r="AD9" i="5" s="1"/>
  <c r="Z5" i="5"/>
  <c r="AD5" i="5" s="1"/>
  <c r="AA15" i="5"/>
  <c r="AA11" i="5"/>
  <c r="AA7" i="5"/>
  <c r="AA16" i="5"/>
  <c r="D27" i="5"/>
  <c r="AA3" i="5"/>
  <c r="AA4" i="5"/>
  <c r="AA8" i="5"/>
  <c r="AA12" i="5"/>
  <c r="AA20" i="5"/>
  <c r="AA24" i="5"/>
  <c r="S27" i="5"/>
  <c r="Y27" i="5"/>
  <c r="AC27" i="5" s="1"/>
  <c r="AA14" i="5"/>
  <c r="AA19" i="5"/>
  <c r="Q27" i="1"/>
  <c r="R27" i="1" s="1"/>
  <c r="H27" i="1"/>
  <c r="G27" i="1"/>
  <c r="F27" i="1"/>
  <c r="S27" i="1" s="1"/>
  <c r="C27" i="1"/>
  <c r="D27" i="1" s="1"/>
  <c r="B27" i="1"/>
  <c r="X26" i="1"/>
  <c r="W26" i="1"/>
  <c r="U26" i="1"/>
  <c r="T26" i="1"/>
  <c r="S26" i="1"/>
  <c r="R26" i="1"/>
  <c r="N26" i="1"/>
  <c r="M26" i="1"/>
  <c r="L26" i="1"/>
  <c r="H26" i="1"/>
  <c r="D26" i="1"/>
  <c r="X25" i="1"/>
  <c r="W25" i="1"/>
  <c r="T25" i="1"/>
  <c r="U25" i="1" s="1"/>
  <c r="S25" i="1"/>
  <c r="R25" i="1"/>
  <c r="M25" i="1"/>
  <c r="N25" i="1" s="1"/>
  <c r="L25" i="1"/>
  <c r="H25" i="1"/>
  <c r="D25" i="1"/>
  <c r="X24" i="1"/>
  <c r="W24" i="1"/>
  <c r="T24" i="1"/>
  <c r="U24" i="1" s="1"/>
  <c r="S24" i="1"/>
  <c r="R24" i="1"/>
  <c r="M24" i="1"/>
  <c r="N24" i="1" s="1"/>
  <c r="L24" i="1"/>
  <c r="H24" i="1"/>
  <c r="D24" i="1"/>
  <c r="X23" i="1"/>
  <c r="W23" i="1"/>
  <c r="U23" i="1"/>
  <c r="T23" i="1"/>
  <c r="S23" i="1"/>
  <c r="R23" i="1"/>
  <c r="N23" i="1"/>
  <c r="M23" i="1"/>
  <c r="L23" i="1"/>
  <c r="H23" i="1"/>
  <c r="D23" i="1"/>
  <c r="X22" i="1"/>
  <c r="W22" i="1"/>
  <c r="T22" i="1"/>
  <c r="U22" i="1" s="1"/>
  <c r="S22" i="1"/>
  <c r="R22" i="1"/>
  <c r="M22" i="1"/>
  <c r="N22" i="1" s="1"/>
  <c r="L22" i="1"/>
  <c r="H22" i="1"/>
  <c r="D22" i="1"/>
  <c r="X21" i="1"/>
  <c r="W21" i="1"/>
  <c r="T21" i="1"/>
  <c r="S21" i="1"/>
  <c r="U21" i="1" s="1"/>
  <c r="R21" i="1"/>
  <c r="M21" i="1"/>
  <c r="L21" i="1"/>
  <c r="N21" i="1" s="1"/>
  <c r="H21" i="1"/>
  <c r="D21" i="1"/>
  <c r="X20" i="1"/>
  <c r="W20" i="1"/>
  <c r="T20" i="1"/>
  <c r="U20" i="1" s="1"/>
  <c r="S20" i="1"/>
  <c r="R20" i="1"/>
  <c r="M20" i="1"/>
  <c r="N20" i="1" s="1"/>
  <c r="L20" i="1"/>
  <c r="H20" i="1"/>
  <c r="D20" i="1"/>
  <c r="X19" i="1"/>
  <c r="W19" i="1"/>
  <c r="U19" i="1"/>
  <c r="T19" i="1"/>
  <c r="S19" i="1"/>
  <c r="R19" i="1"/>
  <c r="N19" i="1"/>
  <c r="M19" i="1"/>
  <c r="L19" i="1"/>
  <c r="H19" i="1"/>
  <c r="D19" i="1"/>
  <c r="X18" i="1"/>
  <c r="W18" i="1"/>
  <c r="T18" i="1"/>
  <c r="U18" i="1" s="1"/>
  <c r="S18" i="1"/>
  <c r="R18" i="1"/>
  <c r="M18" i="1"/>
  <c r="N18" i="1" s="1"/>
  <c r="L18" i="1"/>
  <c r="H18" i="1"/>
  <c r="D18" i="1"/>
  <c r="X17" i="1"/>
  <c r="W17" i="1"/>
  <c r="T17" i="1"/>
  <c r="U17" i="1" s="1"/>
  <c r="S17" i="1"/>
  <c r="R17" i="1"/>
  <c r="M17" i="1"/>
  <c r="L17" i="1"/>
  <c r="N17" i="1" s="1"/>
  <c r="H17" i="1"/>
  <c r="D17" i="1"/>
  <c r="X16" i="1"/>
  <c r="W16" i="1"/>
  <c r="T16" i="1"/>
  <c r="U16" i="1" s="1"/>
  <c r="S16" i="1"/>
  <c r="R16" i="1"/>
  <c r="M16" i="1"/>
  <c r="N16" i="1" s="1"/>
  <c r="L16" i="1"/>
  <c r="H16" i="1"/>
  <c r="D16" i="1"/>
  <c r="X15" i="1"/>
  <c r="W15" i="1"/>
  <c r="N15" i="1"/>
  <c r="M15" i="1"/>
  <c r="L15" i="1"/>
  <c r="H15" i="1"/>
  <c r="D15" i="1"/>
  <c r="X14" i="1"/>
  <c r="W14" i="1"/>
  <c r="T14" i="1"/>
  <c r="U14" i="1" s="1"/>
  <c r="S14" i="1"/>
  <c r="R14" i="1"/>
  <c r="M14" i="1"/>
  <c r="N14" i="1" s="1"/>
  <c r="L14" i="1"/>
  <c r="H14" i="1"/>
  <c r="D14" i="1"/>
  <c r="X13" i="1"/>
  <c r="W13" i="1"/>
  <c r="T13" i="1"/>
  <c r="U13" i="1" s="1"/>
  <c r="S13" i="1"/>
  <c r="R13" i="1"/>
  <c r="M13" i="1"/>
  <c r="N13" i="1" s="1"/>
  <c r="L13" i="1"/>
  <c r="H13" i="1"/>
  <c r="D13" i="1"/>
  <c r="X12" i="1"/>
  <c r="W12" i="1"/>
  <c r="T12" i="1"/>
  <c r="U12" i="1" s="1"/>
  <c r="S12" i="1"/>
  <c r="R12" i="1"/>
  <c r="M12" i="1"/>
  <c r="N12" i="1" s="1"/>
  <c r="L12" i="1"/>
  <c r="H12" i="1"/>
  <c r="D12" i="1"/>
  <c r="X11" i="1"/>
  <c r="W11" i="1"/>
  <c r="U11" i="1"/>
  <c r="T11" i="1"/>
  <c r="S11" i="1"/>
  <c r="R11" i="1"/>
  <c r="N11" i="1"/>
  <c r="M11" i="1"/>
  <c r="L11" i="1"/>
  <c r="H11" i="1"/>
  <c r="D11" i="1"/>
  <c r="X10" i="1"/>
  <c r="W10" i="1"/>
  <c r="T10" i="1"/>
  <c r="U10" i="1" s="1"/>
  <c r="S10" i="1"/>
  <c r="R10" i="1"/>
  <c r="M10" i="1"/>
  <c r="N10" i="1" s="1"/>
  <c r="L10" i="1"/>
  <c r="H10" i="1"/>
  <c r="D10" i="1"/>
  <c r="X9" i="1"/>
  <c r="W9" i="1"/>
  <c r="T9" i="1"/>
  <c r="U9" i="1" s="1"/>
  <c r="S9" i="1"/>
  <c r="R9" i="1"/>
  <c r="M9" i="1"/>
  <c r="N9" i="1" s="1"/>
  <c r="L9" i="1"/>
  <c r="H9" i="1"/>
  <c r="D9" i="1"/>
  <c r="X8" i="1"/>
  <c r="W8" i="1"/>
  <c r="T8" i="1"/>
  <c r="U8" i="1" s="1"/>
  <c r="S8" i="1"/>
  <c r="R8" i="1"/>
  <c r="M8" i="1"/>
  <c r="N8" i="1" s="1"/>
  <c r="L8" i="1"/>
  <c r="H8" i="1"/>
  <c r="D8" i="1"/>
  <c r="X7" i="1"/>
  <c r="W7" i="1"/>
  <c r="U7" i="1"/>
  <c r="T7" i="1"/>
  <c r="S7" i="1"/>
  <c r="R7" i="1"/>
  <c r="N7" i="1"/>
  <c r="M7" i="1"/>
  <c r="L7" i="1"/>
  <c r="H7" i="1"/>
  <c r="D7" i="1"/>
  <c r="X6" i="1"/>
  <c r="W6" i="1"/>
  <c r="T6" i="1"/>
  <c r="U6" i="1" s="1"/>
  <c r="S6" i="1"/>
  <c r="R6" i="1"/>
  <c r="M6" i="1"/>
  <c r="N6" i="1" s="1"/>
  <c r="L6" i="1"/>
  <c r="H6" i="1"/>
  <c r="D6" i="1"/>
  <c r="X5" i="1"/>
  <c r="W5" i="1"/>
  <c r="T5" i="1"/>
  <c r="U5" i="1" s="1"/>
  <c r="S5" i="1"/>
  <c r="R5" i="1"/>
  <c r="M5" i="1"/>
  <c r="N5" i="1" s="1"/>
  <c r="L5" i="1"/>
  <c r="H5" i="1"/>
  <c r="D5" i="1"/>
  <c r="X4" i="1"/>
  <c r="W4" i="1"/>
  <c r="U4" i="1"/>
  <c r="T4" i="1"/>
  <c r="S4" i="1"/>
  <c r="R4" i="1"/>
  <c r="N4" i="1"/>
  <c r="M4" i="1"/>
  <c r="L4" i="1"/>
  <c r="H4" i="1"/>
  <c r="D4" i="1"/>
  <c r="X3" i="1"/>
  <c r="W3" i="1"/>
  <c r="T3" i="1"/>
  <c r="U3" i="1" s="1"/>
  <c r="S3" i="1"/>
  <c r="R3" i="1"/>
  <c r="M3" i="1"/>
  <c r="M27" i="1" s="1"/>
  <c r="N27" i="1" s="1"/>
  <c r="L3" i="1"/>
  <c r="L27" i="1" s="1"/>
  <c r="H3" i="1"/>
  <c r="D3" i="1"/>
  <c r="T27" i="1" l="1"/>
  <c r="AA22" i="5"/>
  <c r="AA17" i="5"/>
  <c r="AA25" i="5"/>
  <c r="AA6" i="5"/>
  <c r="AA9" i="5"/>
  <c r="AA13" i="5"/>
  <c r="AA10" i="5"/>
  <c r="AA26" i="5"/>
  <c r="AA5" i="5"/>
  <c r="AA21" i="5"/>
  <c r="AA18" i="5"/>
  <c r="L25" i="5"/>
  <c r="L20" i="5"/>
  <c r="L12" i="5"/>
  <c r="L5" i="5"/>
  <c r="L17" i="5"/>
  <c r="L21" i="5"/>
  <c r="L4" i="5"/>
  <c r="L15" i="5"/>
  <c r="H27" i="5"/>
  <c r="L26" i="5"/>
  <c r="L18" i="5"/>
  <c r="L10" i="5"/>
  <c r="L8" i="5"/>
  <c r="Z27" i="5"/>
  <c r="L22" i="5"/>
  <c r="L14" i="5"/>
  <c r="L6" i="5"/>
  <c r="L3" i="5"/>
  <c r="K27" i="5"/>
  <c r="L23" i="5"/>
  <c r="L13" i="5"/>
  <c r="L9" i="5"/>
  <c r="L7" i="5"/>
  <c r="L19" i="5"/>
  <c r="L11" i="5"/>
  <c r="J27" i="5"/>
  <c r="U27" i="1"/>
  <c r="N3" i="1"/>
  <c r="AD27" i="5" l="1"/>
  <c r="AA27" i="5"/>
  <c r="L27" i="5"/>
</calcChain>
</file>

<file path=xl/sharedStrings.xml><?xml version="1.0" encoding="utf-8"?>
<sst xmlns="http://schemas.openxmlformats.org/spreadsheetml/2006/main" count="4274" uniqueCount="131">
  <si>
    <t>Campus</t>
  </si>
  <si>
    <t>Fall 17</t>
  </si>
  <si>
    <t>Fall 18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</si>
  <si>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</si>
  <si>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</si>
  <si>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</si>
  <si>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</si>
  <si>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</si>
  <si>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</si>
  <si>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</si>
  <si>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</si>
  <si>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</si>
  <si>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</si>
  <si>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</si>
  <si>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</si>
  <si>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Moss Landing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</si>
  <si>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</si>
  <si>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</si>
  <si>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</si>
  <si>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</si>
  <si>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</si>
  <si>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</si>
  <si>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</si>
  <si>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</si>
  <si>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</si>
  <si>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</si>
  <si>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</si>
  <si>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FTE</t>
  </si>
  <si>
    <t>% +/-</t>
  </si>
  <si>
    <t>Totals</t>
  </si>
  <si>
    <t>Borrowing</t>
  </si>
  <si>
    <t>Lending</t>
  </si>
  <si>
    <t>Both</t>
  </si>
  <si>
    <t>Fall 2017</t>
  </si>
  <si>
    <t>Fall 2018</t>
  </si>
  <si>
    <t>Borrowing requests per FTE</t>
  </si>
  <si>
    <t>Default Search Scope Everything as of Feb 20, 19?</t>
  </si>
  <si>
    <t>Y</t>
  </si>
  <si>
    <t>N</t>
  </si>
  <si>
    <t>Lending &amp; Borrowing</t>
  </si>
  <si>
    <t>L/B ratios</t>
  </si>
  <si>
    <t>Month/Year</t>
  </si>
  <si>
    <t>FY</t>
  </si>
  <si>
    <t>Institution Name</t>
  </si>
  <si>
    <t>Link+/CSU+/Circuit</t>
  </si>
  <si>
    <t>Institution Symbol</t>
  </si>
  <si>
    <t>Institution State</t>
  </si>
  <si>
    <t>Library Type</t>
  </si>
  <si>
    <t>Requests Initiated</t>
  </si>
  <si>
    <t>Requests From WorldCat</t>
  </si>
  <si>
    <t>Requests Cancelled</t>
  </si>
  <si>
    <t>Requests Filled</t>
  </si>
  <si>
    <t>Requests Filled (Loan)</t>
  </si>
  <si>
    <t>Requests Filled (Copy)</t>
  </si>
  <si>
    <t>Requests Unfilled</t>
  </si>
  <si>
    <t>Average Turnaround Time For Filled Requests (dd:hh:mm)</t>
  </si>
  <si>
    <t>Average Turnaround Time For Unfilled Requests (dd:hh:mm)</t>
  </si>
  <si>
    <t>2016/2017</t>
  </si>
  <si>
    <t>CALIFORNIA POLYTECHNIC STATE UNIV SAN L</t>
  </si>
  <si>
    <t>CPS</t>
  </si>
  <si>
    <t>CA</t>
  </si>
  <si>
    <t>Academic</t>
  </si>
  <si>
    <t>CALIFORNIA STATE POLYTECHNIC UNIV POMON</t>
  </si>
  <si>
    <t>CPO</t>
  </si>
  <si>
    <t>CALIFORNIA STATE UNIV CHANNEL ISLANDS</t>
  </si>
  <si>
    <t>U$C</t>
  </si>
  <si>
    <t>CALIFORNIA STATE UNIV CHICO</t>
  </si>
  <si>
    <t>CCH</t>
  </si>
  <si>
    <t>CALIFORNIA STATE UNIV DOMINGUEZ HILLS</t>
  </si>
  <si>
    <t>CDH</t>
  </si>
  <si>
    <t>CALIFORNIA STATE UNIV FRESNO</t>
  </si>
  <si>
    <t>CFS</t>
  </si>
  <si>
    <t>CALIFORNIA STATE UNIV FULLERTON</t>
  </si>
  <si>
    <t>CFI</t>
  </si>
  <si>
    <t>CALIFORNIA STATE UNIV LOS ANGELES</t>
  </si>
  <si>
    <t>CLA</t>
  </si>
  <si>
    <t>CALIFORNIA STATE UNIV MARITIME ACDY LIBR</t>
  </si>
  <si>
    <t>CVM</t>
  </si>
  <si>
    <t>CALIFORNIA STATE UNIV MONTEREY BAY</t>
  </si>
  <si>
    <t>MB@</t>
  </si>
  <si>
    <t>CALIFORNIA STATE UNIV NORTHRIDGE</t>
  </si>
  <si>
    <t>CNO</t>
  </si>
  <si>
    <t>CALIFORNIA STATE UNIV SAN MARCOS</t>
  </si>
  <si>
    <t>CS1</t>
  </si>
  <si>
    <t>CALIFORNIA STATE UNIV STANISLAUS</t>
  </si>
  <si>
    <t>CTU</t>
  </si>
  <si>
    <t>CALIFORNIA STATE UNIV-BAKERSFIELD LIBR</t>
  </si>
  <si>
    <t>CBA</t>
  </si>
  <si>
    <t>CALIFORNIA STATE UNIV-E BAY LIBR</t>
  </si>
  <si>
    <t>CSH</t>
  </si>
  <si>
    <t>CALIFORNIA STATE UNIV-LONG BEACH LIBR</t>
  </si>
  <si>
    <t>CLO</t>
  </si>
  <si>
    <t>CALIFORNIA STATE UNIV-SACRAMENTO LIBR</t>
  </si>
  <si>
    <t>CSA</t>
  </si>
  <si>
    <t>CALIFORNIA STATE UNIV-SAN BERNARDINO LI</t>
  </si>
  <si>
    <t>CSB</t>
  </si>
  <si>
    <t>HUMBOLDT STATE UNIV LIBR</t>
  </si>
  <si>
    <t>CHU</t>
  </si>
  <si>
    <t>SAN DIEGO STATE UNIV LIBR</t>
  </si>
  <si>
    <t>CDS</t>
  </si>
  <si>
    <t>SAN FRANCISCO STATE UNIV LIBR</t>
  </si>
  <si>
    <t>CSF</t>
  </si>
  <si>
    <t>SAN JOSE STATE UNIV</t>
  </si>
  <si>
    <t>CSJ</t>
  </si>
  <si>
    <t>SJSU MOSS LANDING MARINE LAB</t>
  </si>
  <si>
    <t>MFL</t>
  </si>
  <si>
    <t>SONOMA STATE UNIV LIBR</t>
  </si>
  <si>
    <t>CSO</t>
  </si>
  <si>
    <t>2017/2018</t>
  </si>
  <si>
    <t>2018/2019</t>
  </si>
  <si>
    <t>Column Labels</t>
  </si>
  <si>
    <t>Grand Total</t>
  </si>
  <si>
    <t>Row Labels</t>
  </si>
  <si>
    <t>Sum of Requests Initiated</t>
  </si>
  <si>
    <t>2017</t>
  </si>
  <si>
    <t>2018</t>
  </si>
  <si>
    <t>(Multiple Items)</t>
  </si>
  <si>
    <t>Illiad Lending</t>
  </si>
  <si>
    <t>Illiad Borrowing</t>
  </si>
  <si>
    <t>Illiad + CSU+ Borrowing</t>
  </si>
  <si>
    <t>Illiad + CSU+ Lending</t>
  </si>
  <si>
    <t>CSU+ Lending</t>
  </si>
  <si>
    <t>CSU+ Borrowing</t>
  </si>
  <si>
    <t>Sum of Requests Filled (Loan) (Lending)</t>
  </si>
  <si>
    <t>Borrowing per capita</t>
  </si>
  <si>
    <t>CSU+ Borrowing Fall 18</t>
  </si>
  <si>
    <t>Total</t>
  </si>
  <si>
    <t>Sum of Requests Filled (Loan)</t>
  </si>
  <si>
    <t>% lending handled by ILLiad</t>
  </si>
  <si>
    <t>% borrowing handled by ILLiad</t>
  </si>
  <si>
    <t>Fall 2018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</si>
</sst>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6" applyNumberFormat="0" applyAlignment="0" applyProtection="0"/>
  </cellStyleXfs>
  <cellXfs count="162">
    <xf numFmtId="0" fontId="0" fillId="0" borderId="0" xfId="0"/>
    <xf numFmtId="3" fontId="2" fillId="2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/>
    <xf numFmtId="3" fontId="0" fillId="0" borderId="0" xfId="0" applyNumberFormat="1"/>
    <xf numFmtId="9" fontId="2" fillId="0" borderId="2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4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4" fillId="3" borderId="3" xfId="0" applyFont="1" applyFill="1" applyBorder="1" applyAlignment="1">
      <alignment horizontal="left" vertical="top" wrapText="1"/>
    </xf>
    <xf numFmtId="9" fontId="2" fillId="2" borderId="3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" fontId="0" fillId="0" borderId="4" xfId="0" applyNumberFormat="1" applyBorder="1"/>
    <xf numFmtId="9" fontId="2" fillId="0" borderId="3" xfId="0" applyNumberFormat="1" applyFont="1" applyBorder="1"/>
    <xf numFmtId="3" fontId="2" fillId="0" borderId="4" xfId="0" applyNumberFormat="1" applyFont="1" applyBorder="1"/>
    <xf numFmtId="9" fontId="2" fillId="0" borderId="3" xfId="0" applyNumberFormat="1" applyFont="1" applyFill="1" applyBorder="1"/>
    <xf numFmtId="9" fontId="2" fillId="0" borderId="2" xfId="0" applyNumberFormat="1" applyFont="1" applyBorder="1"/>
    <xf numFmtId="1" fontId="4" fillId="3" borderId="1" xfId="0" applyNumberFormat="1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/>
    </xf>
    <xf numFmtId="9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0" fontId="1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1" fontId="0" fillId="0" borderId="0" xfId="0" applyNumberFormat="1"/>
    <xf numFmtId="9" fontId="0" fillId="0" borderId="1" xfId="0" applyNumberForma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5" fillId="0" borderId="2" xfId="0" applyFont="1" applyBorder="1"/>
    <xf numFmtId="0" fontId="5" fillId="0" borderId="5" xfId="0" applyFont="1" applyBorder="1"/>
    <xf numFmtId="1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/>
    <xf numFmtId="0" fontId="4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4" fillId="0" borderId="2" xfId="0" applyFont="1" applyFill="1" applyBorder="1" applyAlignment="1">
      <alignment horizontal="right" vertical="top"/>
    </xf>
    <xf numFmtId="0" fontId="0" fillId="0" borderId="5" xfId="0" applyBorder="1"/>
    <xf numFmtId="0" fontId="4" fillId="0" borderId="7" xfId="0" applyFont="1" applyFill="1" applyBorder="1" applyAlignment="1">
      <alignment horizontal="right" vertical="top"/>
    </xf>
    <xf numFmtId="0" fontId="0" fillId="0" borderId="9" xfId="0" applyBorder="1" applyAlignment="1">
      <alignment wrapText="1"/>
    </xf>
    <xf numFmtId="0" fontId="4" fillId="0" borderId="9" xfId="0" applyFont="1" applyFill="1" applyBorder="1" applyAlignment="1">
      <alignment horizontal="right" vertical="top"/>
    </xf>
    <xf numFmtId="0" fontId="2" fillId="8" borderId="3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0" fillId="0" borderId="2" xfId="0" applyFill="1" applyBorder="1"/>
    <xf numFmtId="0" fontId="2" fillId="0" borderId="2" xfId="0" applyFont="1" applyFill="1" applyBorder="1"/>
    <xf numFmtId="0" fontId="1" fillId="3" borderId="3" xfId="0" applyFont="1" applyFill="1" applyBorder="1" applyAlignment="1">
      <alignment horizontal="left" vertical="top"/>
    </xf>
    <xf numFmtId="9" fontId="0" fillId="0" borderId="3" xfId="0" applyNumberFormat="1" applyBorder="1"/>
    <xf numFmtId="0" fontId="1" fillId="3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9" fontId="0" fillId="0" borderId="2" xfId="0" applyNumberFormat="1" applyFill="1" applyBorder="1"/>
    <xf numFmtId="2" fontId="4" fillId="3" borderId="10" xfId="0" applyNumberFormat="1" applyFont="1" applyFill="1" applyBorder="1" applyAlignment="1">
      <alignment horizontal="left" vertical="center"/>
    </xf>
    <xf numFmtId="2" fontId="1" fillId="0" borderId="9" xfId="0" applyNumberFormat="1" applyFont="1" applyFill="1" applyBorder="1" applyAlignment="1">
      <alignment horizontal="left" vertical="top"/>
    </xf>
    <xf numFmtId="165" fontId="0" fillId="0" borderId="0" xfId="0" applyNumberFormat="1"/>
    <xf numFmtId="21" fontId="0" fillId="0" borderId="0" xfId="0" applyNumberFormat="1"/>
    <xf numFmtId="4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9" borderId="0" xfId="0" applyFont="1" applyFill="1"/>
    <xf numFmtId="0" fontId="1" fillId="9" borderId="11" xfId="0" applyFont="1" applyFill="1" applyBorder="1"/>
    <xf numFmtId="0" fontId="1" fillId="9" borderId="12" xfId="0" applyFont="1" applyFill="1" applyBorder="1" applyAlignment="1">
      <alignment horizontal="left"/>
    </xf>
    <xf numFmtId="0" fontId="1" fillId="9" borderId="12" xfId="0" applyNumberFormat="1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5" xfId="0" applyBorder="1" applyAlignment="1">
      <alignment wrapText="1"/>
    </xf>
    <xf numFmtId="9" fontId="2" fillId="0" borderId="2" xfId="0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9" fontId="2" fillId="0" borderId="0" xfId="0" applyNumberFormat="1" applyFont="1" applyFill="1" applyBorder="1"/>
    <xf numFmtId="9" fontId="2" fillId="0" borderId="1" xfId="0" applyNumberFormat="1" applyFont="1" applyBorder="1"/>
    <xf numFmtId="9" fontId="2" fillId="0" borderId="1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9" fontId="0" fillId="0" borderId="8" xfId="0" applyNumberForma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4" fillId="11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9" fontId="0" fillId="0" borderId="0" xfId="0" applyNumberForma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NumberFormat="1" applyFill="1"/>
    <xf numFmtId="9" fontId="2" fillId="0" borderId="3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wrapText="1"/>
    </xf>
    <xf numFmtId="9" fontId="2" fillId="0" borderId="1" xfId="0" applyNumberFormat="1" applyFont="1" applyFill="1" applyBorder="1" applyAlignment="1">
      <alignment wrapText="1"/>
    </xf>
    <xf numFmtId="9" fontId="2" fillId="0" borderId="2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>
      <alignment horizontal="right" vertical="top" wrapText="1"/>
    </xf>
    <xf numFmtId="9" fontId="0" fillId="0" borderId="1" xfId="0" applyNumberFormat="1" applyFill="1" applyBorder="1"/>
    <xf numFmtId="3" fontId="2" fillId="0" borderId="4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9" fontId="2" fillId="0" borderId="10" xfId="0" applyNumberFormat="1" applyFont="1" applyFill="1" applyBorder="1" applyAlignment="1">
      <alignment wrapText="1"/>
    </xf>
    <xf numFmtId="9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/>
    <xf numFmtId="9" fontId="0" fillId="0" borderId="3" xfId="0" applyNumberFormat="1" applyFill="1" applyBorder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0" xfId="2" applyFill="1"/>
    <xf numFmtId="0" fontId="8" fillId="0" borderId="6" xfId="3" applyFill="1"/>
    <xf numFmtId="0" fontId="6" fillId="0" borderId="0" xfId="1" applyFill="1"/>
    <xf numFmtId="0" fontId="0" fillId="0" borderId="10" xfId="0" applyBorder="1" applyAlignment="1">
      <alignment horizontal="right" wrapText="1"/>
    </xf>
    <xf numFmtId="2" fontId="0" fillId="0" borderId="10" xfId="0" applyNumberFormat="1" applyBorder="1"/>
    <xf numFmtId="0" fontId="0" fillId="0" borderId="0" xfId="0" applyFill="1" applyBorder="1"/>
    <xf numFmtId="0" fontId="4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wrapText="1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wrapText="1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65" formatCode="[$-409]mmmm\-yy;@"/>
    </dxf>
    <dxf>
      <numFmt numFmtId="165" formatCode="[$-409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debartolo/Downloads/ILLiad%20(1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artolo, Mallory" refreshedDate="43522.686320949077" createdVersion="6" refreshedVersion="6" minRefreshableVersion="3" recordCount="743">
  <cacheSource type="worksheet">
    <worksheetSource name="Table1"/>
  </cacheSource>
  <cacheFields count="18">
    <cacheField name="Month/Year" numFmtId="165">
      <sharedItems containsSemiMixedTypes="0" containsNonDate="0" containsDate="1" containsString="0" minDate="2016-07-01T00:00:00" maxDate="2019-01-02T00:00:00" count="31"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</sharedItems>
      <fieldGroup par="17" base="0">
        <rangePr groupBy="months" startDate="2016-07-01T00:00:00" endDate="2019-01-02T00:00:00"/>
        <groupItems count="14">
          <s v="&lt;7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19"/>
        </groupItems>
      </fieldGroup>
    </cacheField>
    <cacheField name="FY" numFmtId="165">
      <sharedItems/>
    </cacheField>
    <cacheField name="Institution Name" numFmtId="0">
      <sharedItems count="24">
        <s v="CALIFORNIA POLYTECHNIC STATE UNIV SAN L"/>
        <s v="CALIFORNIA STATE POLYTECHNIC UNIV POMON"/>
        <s v="CALIFORNIA STATE UNIV CHANNEL ISLANDS"/>
        <s v="CALIFORNIA STATE UNIV CHICO"/>
        <s v="CALIFORNIA STATE UNIV DOMINGUEZ HILLS"/>
        <s v="CALIFORNIA STATE UNIV FRESNO"/>
        <s v="CALIFORNIA STATE UNIV FULLERTON"/>
        <s v="CALIFORNIA STATE UNIV LOS ANGELES"/>
        <s v="CALIFORNIA STATE UNIV MARITIME ACDY LIBR"/>
        <s v="CALIFORNIA STATE UNIV MONTEREY BAY"/>
        <s v="CALIFORNIA STATE UNIV NORTHRIDGE"/>
        <s v="CALIFORNIA STATE UNIV SAN MARCOS"/>
        <s v="CALIFORNIA STATE UNIV STANISLAUS"/>
        <s v="CALIFORNIA STATE UNIV-BAKERSFIELD LIBR"/>
        <s v="CALIFORNIA STATE UNIV-E BAY LIBR"/>
        <s v="CALIFORNIA STATE UNIV-LONG BEACH LIBR"/>
        <s v="CALIFORNIA STATE UNIV-SACRAMENTO LIBR"/>
        <s v="CALIFORNIA STATE UNIV-SAN BERNARDINO LI"/>
        <s v="HUMBOLDT STATE UNIV LIBR"/>
        <s v="SAN DIEGO STATE UNIV LIBR"/>
        <s v="SAN FRANCISCO STATE UNIV LIBR"/>
        <s v="SAN JOSE STATE UNIV"/>
        <s v="SJSU MOSS LANDING MARINE LAB"/>
        <s v="SONOMA STATE UNIV LIBR"/>
      </sharedItems>
    </cacheField>
    <cacheField name="Link+/CSU+/Circuit" numFmtId="0">
      <sharedItems containsNonDate="0" containsString="0" containsBlank="1"/>
    </cacheField>
    <cacheField name="Institution Symbol" numFmtId="0">
      <sharedItems count="24">
        <s v="CPS"/>
        <s v="CPO"/>
        <s v="U$C"/>
        <s v="CCH"/>
        <s v="CDH"/>
        <s v="CFS"/>
        <s v="CFI"/>
        <s v="CLA"/>
        <s v="CVM"/>
        <s v="MB@"/>
        <s v="CNO"/>
        <s v="CS1"/>
        <s v="CTU"/>
        <s v="CBA"/>
        <s v="CSH"/>
        <s v="CLO"/>
        <s v="CSA"/>
        <s v="CSB"/>
        <s v="CHU"/>
        <s v="CDS"/>
        <s v="CSF"/>
        <s v="CSJ"/>
        <s v="MFL"/>
        <s v="CSO"/>
      </sharedItems>
    </cacheField>
    <cacheField name="Institution State" numFmtId="0">
      <sharedItems/>
    </cacheField>
    <cacheField name="Library Type" numFmtId="0">
      <sharedItems/>
    </cacheField>
    <cacheField name="Requests Initiated" numFmtId="0">
      <sharedItems containsSemiMixedTypes="0" containsString="0" containsNumber="1" containsInteger="1" minValue="2" maxValue="1541"/>
    </cacheField>
    <cacheField name="Requests From WorldCat" numFmtId="0">
      <sharedItems containsSemiMixedTypes="0" containsString="0" containsNumber="1" containsInteger="1" minValue="2" maxValue="1539"/>
    </cacheField>
    <cacheField name="Requests Cancelled" numFmtId="0">
      <sharedItems containsSemiMixedTypes="0" containsString="0" containsNumber="1" containsInteger="1" minValue="0" maxValue="27"/>
    </cacheField>
    <cacheField name="Requests Filled" numFmtId="0">
      <sharedItems containsSemiMixedTypes="0" containsString="0" containsNumber="1" containsInteger="1" minValue="1" maxValue="1222" count="398">
        <n v="163"/>
        <n v="204"/>
        <n v="148"/>
        <n v="119"/>
        <n v="87"/>
        <n v="33"/>
        <n v="423"/>
        <n v="274"/>
        <n v="2"/>
        <n v="65"/>
        <n v="126"/>
        <n v="64"/>
        <n v="26"/>
        <n v="85"/>
        <n v="35"/>
        <n v="179"/>
        <n v="211"/>
        <n v="187"/>
        <n v="172"/>
        <n v="353"/>
        <n v="215"/>
        <n v="115"/>
        <n v="8"/>
        <n v="43"/>
        <n v="197"/>
        <n v="403"/>
        <n v="190"/>
        <n v="171"/>
        <n v="124"/>
        <n v="58"/>
        <n v="650"/>
        <n v="409"/>
        <n v="3"/>
        <n v="62"/>
        <n v="182"/>
        <n v="49"/>
        <n v="37"/>
        <n v="216"/>
        <n v="183"/>
        <n v="228"/>
        <n v="232"/>
        <n v="425"/>
        <n v="247"/>
        <n v="127"/>
        <n v="14"/>
        <n v="48"/>
        <n v="319"/>
        <n v="454"/>
        <n v="195"/>
        <n v="192"/>
        <n v="129"/>
        <n v="1034"/>
        <n v="772"/>
        <n v="15"/>
        <n v="259"/>
        <n v="205"/>
        <n v="97"/>
        <n v="55"/>
        <n v="266"/>
        <n v="279"/>
        <n v="213"/>
        <n v="400"/>
        <n v="599"/>
        <n v="368"/>
        <n v="6"/>
        <n v="90"/>
        <n v="252"/>
        <n v="939"/>
        <n v="554"/>
        <n v="203"/>
        <n v="226"/>
        <n v="95"/>
        <n v="956"/>
        <n v="527"/>
        <n v="9"/>
        <n v="239"/>
        <n v="261"/>
        <n v="100"/>
        <n v="79"/>
        <n v="393"/>
        <n v="57"/>
        <n v="342"/>
        <n v="289"/>
        <n v="189"/>
        <n v="334"/>
        <n v="459"/>
        <n v="389"/>
        <n v="243"/>
        <n v="4"/>
        <n v="69"/>
        <n v="1089"/>
        <n v="465"/>
        <n v="168"/>
        <n v="125"/>
        <n v="799"/>
        <n v="630"/>
        <n v="111"/>
        <n v="220"/>
        <n v="82"/>
        <n v="358"/>
        <n v="29"/>
        <n v="292"/>
        <n v="297"/>
        <n v="272"/>
        <n v="328"/>
        <n v="314"/>
        <n v="317"/>
        <n v="208"/>
        <n v="1"/>
        <n v="154"/>
        <n v="407"/>
        <n v="74"/>
        <n v="93"/>
        <n v="72"/>
        <n v="427"/>
        <n v="157"/>
        <n v="5"/>
        <n v="89"/>
        <n v="122"/>
        <n v="42"/>
        <n v="23"/>
        <n v="254"/>
        <n v="22"/>
        <n v="140"/>
        <n v="276"/>
        <n v="293"/>
        <n v="847"/>
        <n v="223"/>
        <n v="98"/>
        <n v="92"/>
        <n v="604"/>
        <n v="349"/>
        <n v="210"/>
        <n v="52"/>
        <n v="53"/>
        <n v="142"/>
        <n v="31"/>
        <n v="159"/>
        <n v="199"/>
        <n v="291"/>
        <n v="325"/>
        <n v="256"/>
        <n v="131"/>
        <n v="25"/>
        <n v="1222"/>
        <n v="582"/>
        <n v="153"/>
        <n v="108"/>
        <n v="112"/>
        <n v="926"/>
        <n v="583"/>
        <n v="107"/>
        <n v="285"/>
        <n v="45"/>
        <n v="301"/>
        <n v="249"/>
        <n v="352"/>
        <n v="547"/>
        <n v="414"/>
        <n v="470"/>
        <n v="60"/>
        <n v="648"/>
        <n v="558"/>
        <n v="202"/>
        <n v="236"/>
        <n v="178"/>
        <n v="1057"/>
        <n v="644"/>
        <n v="207"/>
        <n v="399"/>
        <n v="324"/>
        <n v="346"/>
        <n v="316"/>
        <n v="471"/>
        <n v="492"/>
        <n v="438"/>
        <n v="248"/>
        <n v="11"/>
        <n v="84"/>
        <n v="940"/>
        <n v="450"/>
        <n v="332"/>
        <n v="794"/>
        <n v="635"/>
        <n v="221"/>
        <n v="50"/>
        <n v="296"/>
        <n v="235"/>
        <n v="309"/>
        <n v="234"/>
        <n v="307"/>
        <n v="491"/>
        <n v="480"/>
        <n v="201"/>
        <n v="83"/>
        <n v="373"/>
        <n v="1179"/>
        <n v="303"/>
        <n v="156"/>
        <n v="104"/>
        <n v="540"/>
        <n v="642"/>
        <n v="24"/>
        <n v="146"/>
        <n v="46"/>
        <n v="164"/>
        <n v="167"/>
        <n v="308"/>
        <n v="337"/>
        <n v="390"/>
        <n v="287"/>
        <n v="359"/>
        <n v="175"/>
        <n v="134"/>
        <n v="413"/>
        <n v="466"/>
        <n v="12"/>
        <n v="194"/>
        <n v="113"/>
        <n v="102"/>
        <n v="265"/>
        <n v="170"/>
        <n v="184"/>
        <n v="338"/>
        <n v="356"/>
        <n v="121"/>
        <n v="365"/>
        <n v="101"/>
        <n v="68"/>
        <n v="130"/>
        <n v="193"/>
        <n v="270"/>
        <n v="116"/>
        <n v="16"/>
        <n v="128"/>
        <n v="245"/>
        <n v="531"/>
        <n v="13"/>
        <n v="81"/>
        <n v="66"/>
        <n v="253"/>
        <n v="132"/>
        <n v="176"/>
        <n v="298"/>
        <n v="260"/>
        <n v="242"/>
        <n v="105"/>
        <n v="322"/>
        <n v="763"/>
        <n v="19"/>
        <n v="147"/>
        <n v="75"/>
        <n v="103"/>
        <n v="281"/>
        <n v="196"/>
        <n v="123"/>
        <n v="479"/>
        <n v="419"/>
        <n v="411"/>
        <n v="36"/>
        <n v="381"/>
        <n v="498"/>
        <n v="429"/>
        <n v="166"/>
        <n v="717"/>
        <n v="405"/>
        <n v="27"/>
        <n v="106"/>
        <n v="410"/>
        <n v="94"/>
        <n v="375"/>
        <n v="251"/>
        <n v="354"/>
        <n v="441"/>
        <n v="578"/>
        <n v="34"/>
        <n v="387"/>
        <n v="173"/>
        <n v="575"/>
        <n v="133"/>
        <n v="385"/>
        <n v="255"/>
        <n v="258"/>
        <n v="447"/>
        <n v="544"/>
        <n v="499"/>
        <n v="117"/>
        <n v="61"/>
        <n v="136"/>
        <n v="59"/>
        <n v="120"/>
        <n v="143"/>
        <n v="284"/>
        <n v="263"/>
        <n v="39"/>
        <n v="440"/>
        <n v="565"/>
        <n v="145"/>
        <n v="579"/>
        <n v="20"/>
        <n v="233"/>
        <n v="51"/>
        <n v="288"/>
        <n v="477"/>
        <n v="503"/>
        <n v="302"/>
        <n v="412"/>
        <n v="518"/>
        <n v="310"/>
        <n v="155"/>
        <n v="139"/>
        <n v="801"/>
        <n v="18"/>
        <n v="275"/>
        <n v="280"/>
        <n v="382"/>
        <n v="652"/>
        <n v="469"/>
        <n v="377"/>
        <n v="225"/>
        <n v="728"/>
        <n v="490"/>
        <n v="238"/>
        <n v="335"/>
        <n v="271"/>
        <n v="149"/>
        <n v="268"/>
        <n v="576"/>
        <n v="556"/>
        <n v="7"/>
        <n v="684"/>
        <n v="568"/>
        <n v="91"/>
        <n v="144"/>
        <n v="348"/>
        <n v="619"/>
        <n v="444"/>
        <n v="109"/>
        <n v="418"/>
        <n v="333"/>
        <n v="54"/>
        <n v="151"/>
        <n v="442"/>
        <n v="71"/>
        <n v="217"/>
        <n v="80"/>
        <n v="99"/>
        <n v="294"/>
        <n v="137"/>
        <n v="174"/>
        <n v="282"/>
        <n v="118"/>
        <n v="76"/>
        <n v="77"/>
        <n v="96"/>
        <n v="318"/>
        <n v="214"/>
        <n v="169"/>
        <n v="78"/>
        <n v="185"/>
        <n v="295"/>
        <n v="114"/>
        <n v="369"/>
        <n v="240"/>
        <n v="17"/>
        <n v="186"/>
        <n v="191"/>
        <n v="448"/>
        <n v="227"/>
        <n v="790"/>
        <n v="231"/>
        <n v="224"/>
        <n v="596"/>
        <n v="420"/>
        <n v="86"/>
        <n v="330"/>
        <n v="278"/>
        <n v="735"/>
        <n v="501"/>
        <n v="32"/>
        <n v="229"/>
        <n v="257"/>
        <n v="304"/>
        <n v="340"/>
        <n v="636"/>
        <n v="326"/>
        <n v="246"/>
        <n v="510"/>
        <n v="731"/>
        <n v="135"/>
        <n v="439"/>
        <n v="347"/>
        <n v="40"/>
        <n v="573"/>
        <n v="21"/>
        <n v="177"/>
        <n v="150"/>
        <n v="88"/>
      </sharedItems>
    </cacheField>
    <cacheField name="Requests Filled (Loan)" numFmtId="0">
      <sharedItems containsSemiMixedTypes="0" containsString="0" containsNumber="1" containsInteger="1" minValue="0" maxValue="869"/>
    </cacheField>
    <cacheField name="Requests Filled (Copy)" numFmtId="0">
      <sharedItems containsSemiMixedTypes="0" containsString="0" containsNumber="1" containsInteger="1" minValue="0" maxValue="1008"/>
    </cacheField>
    <cacheField name="Requests Unfilled" numFmtId="0">
      <sharedItems containsSemiMixedTypes="0" containsString="0" containsNumber="1" containsInteger="1" minValue="0" maxValue="551"/>
    </cacheField>
    <cacheField name="Average Turnaround Time For Filled Requests (dd:hh:mm)" numFmtId="0">
      <sharedItems containsSemiMixedTypes="0" containsDate="1" containsString="0" containsMixedTypes="1" minDate="1899-12-31T00:00:00" maxDate="1899-12-30T00:00:00"/>
    </cacheField>
    <cacheField name="Average Turnaround Time For Unfilled Requests (dd:hh:mm)" numFmtId="0">
      <sharedItems containsSemiMixedTypes="0" containsDate="1" containsString="0" containsMixedTypes="1" minDate="1899-12-31T00:00:00" maxDate="1900-01-02T09:53:03"/>
    </cacheField>
    <cacheField name="Quarters" numFmtId="0" databaseField="0">
      <fieldGroup base="0">
        <rangePr groupBy="quarters" startDate="2016-07-01T00:00:00" endDate="2019-01-02T00:00:00"/>
        <groupItems count="6">
          <s v="&lt;7/1/2016"/>
          <s v="Qtr1"/>
          <s v="Qtr2"/>
          <s v="Qtr3"/>
          <s v="Qtr4"/>
          <s v="&gt;1/2/2019"/>
        </groupItems>
      </fieldGroup>
    </cacheField>
    <cacheField name="Years" numFmtId="0" databaseField="0">
      <fieldGroup base="0">
        <rangePr groupBy="years" startDate="2016-07-01T00:00:00" endDate="2019-01-02T00:00:00"/>
        <groupItems count="6">
          <s v="&lt;7/1/2016"/>
          <s v="2016"/>
          <s v="2017"/>
          <s v="2018"/>
          <s v="2019"/>
          <s v="&gt;1/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Bartolo, Mallory" refreshedDate="43523.900352314813" createdVersion="6" refreshedVersion="6" minRefreshableVersion="3" recordCount="1483">
  <cacheSource type="worksheet">
    <worksheetSource ref="B2:Y1048576" sheet="ILLiad" r:id="rId2"/>
  </cacheSource>
  <cacheFields count="26">
    <cacheField name="Month/Year" numFmtId="164">
      <sharedItems containsNonDate="0" containsDate="1" containsString="0" containsBlank="1" minDate="2016-07-01T00:00:00" maxDate="2019-01-02T00:00:00" count="32"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m/>
      </sharedItems>
      <fieldGroup par="25" base="0">
        <rangePr groupBy="months" startDate="2016-07-01T00:00:00" endDate="2019-01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19"/>
        </groupItems>
      </fieldGroup>
    </cacheField>
    <cacheField name="FY" numFmtId="164">
      <sharedItems containsBlank="1"/>
    </cacheField>
    <cacheField name="Institution Name" numFmtId="0">
      <sharedItems containsBlank="1" count="25">
        <s v="Bakersfield"/>
        <s v="San Luis Obispo"/>
        <s v="Pomona"/>
        <s v="Channel Islands"/>
        <s v="Chico"/>
        <s v="Dominguez Hills"/>
        <s v="Fresno"/>
        <s v="Fullerton"/>
        <s v="Los Angeles"/>
        <s v="Maritime"/>
        <s v="Monterey Bay"/>
        <s v="Northridge"/>
        <s v="San Marcos"/>
        <s v="Stanislaus"/>
        <s v="East Bay"/>
        <s v="Long Beach"/>
        <s v="Sacramento"/>
        <s v="San Bernardino"/>
        <s v="Humboldt"/>
        <s v="Moss Landing"/>
        <s v="San Diego"/>
        <s v="San Francisco"/>
        <s v="San Jose"/>
        <s v="Sonoma"/>
        <m/>
      </sharedItems>
    </cacheField>
    <cacheField name="Institution Symbol" numFmtId="0">
      <sharedItems containsBlank="1"/>
    </cacheField>
    <cacheField name="Institution State" numFmtId="0">
      <sharedItems containsBlank="1"/>
    </cacheField>
    <cacheField name="Library Type" numFmtId="0">
      <sharedItems containsBlank="1"/>
    </cacheField>
    <cacheField name="Requests Initiated (Borrowing)" numFmtId="0">
      <sharedItems containsString="0" containsBlank="1" containsNumber="1" containsInteger="1" minValue="2" maxValue="1541"/>
    </cacheField>
    <cacheField name="Requests From WorldCat (Borrowing)" numFmtId="0">
      <sharedItems containsString="0" containsBlank="1" containsNumber="1" containsInteger="1" minValue="2" maxValue="1539"/>
    </cacheField>
    <cacheField name="Requests Cancelled (Borrowing)" numFmtId="0">
      <sharedItems containsString="0" containsBlank="1" containsNumber="1" containsInteger="1" minValue="0" maxValue="27"/>
    </cacheField>
    <cacheField name="Requests Filled (Borrowing)" numFmtId="0">
      <sharedItems containsString="0" containsBlank="1" containsNumber="1" containsInteger="1" minValue="1" maxValue="1222"/>
    </cacheField>
    <cacheField name="Requests Filled (Loan) (Borrowing)" numFmtId="0">
      <sharedItems containsString="0" containsBlank="1" containsNumber="1" containsInteger="1" minValue="0" maxValue="869"/>
    </cacheField>
    <cacheField name="Requests Filled (Copy) (Borrowing) " numFmtId="0">
      <sharedItems containsString="0" containsBlank="1" containsNumber="1" containsInteger="1" minValue="0" maxValue="1008"/>
    </cacheField>
    <cacheField name="Requests Unfilled (Borrowing)" numFmtId="0">
      <sharedItems containsString="0" containsBlank="1" containsNumber="1" containsInteger="1" minValue="0" maxValue="551"/>
    </cacheField>
    <cacheField name="Average Turnaround Time For Filled Requests (dd:hh:mm) (Borrowing)" numFmtId="165">
      <sharedItems containsNonDate="0" containsDate="1" containsString="0" containsBlank="1" minDate="1899-12-30T00:00:00" maxDate="1899-12-30T16:16:05"/>
    </cacheField>
    <cacheField name="Average Turnaround Time For Unfilled Requests (dd:hh:mm) (Borrowing)" numFmtId="165">
      <sharedItems containsNonDate="0" containsDate="1" containsString="0" containsBlank="1" minDate="1899-12-30T00:00:00" maxDate="1900-01-01T15:23:31"/>
    </cacheField>
    <cacheField name="Requests Received (Lending)" numFmtId="0">
      <sharedItems containsString="0" containsBlank="1" containsNumber="1" containsInteger="1" minValue="2" maxValue="2374"/>
    </cacheField>
    <cacheField name="Requests From WorldCat (Lending)" numFmtId="0">
      <sharedItems containsString="0" containsBlank="1" containsNumber="1" containsInteger="1" minValue="2" maxValue="2364"/>
    </cacheField>
    <cacheField name="Requests Cancelled (Lending)" numFmtId="0">
      <sharedItems containsString="0" containsBlank="1" containsNumber="1" containsInteger="1" minValue="0" maxValue="34"/>
    </cacheField>
    <cacheField name="Requests Filled (Lending)" numFmtId="0">
      <sharedItems containsString="0" containsBlank="1" containsNumber="1" containsInteger="1" minValue="0" maxValue="1097"/>
    </cacheField>
    <cacheField name="Requests Filled (Loan) (Lending)" numFmtId="0">
      <sharedItems containsString="0" containsBlank="1" containsNumber="1" containsInteger="1" minValue="0" maxValue="447"/>
    </cacheField>
    <cacheField name="Requests Filled (Copy) (Lending)" numFmtId="0">
      <sharedItems containsString="0" containsBlank="1" containsNumber="1" containsInteger="1" minValue="0" maxValue="706"/>
    </cacheField>
    <cacheField name="Requests Unfilled (Lending)" numFmtId="0">
      <sharedItems containsString="0" containsBlank="1" containsNumber="1" containsInteger="1" minValue="1" maxValue="1460"/>
    </cacheField>
    <cacheField name="Average Turnaround Time For Filled Requests (dd:hh:mm) (Lending)" numFmtId="0">
      <sharedItems containsNonDate="0" containsDate="1" containsString="0" containsBlank="1" minDate="1899-12-30T00:00:00" maxDate="1899-12-30T06:17:02"/>
    </cacheField>
    <cacheField name="Average Turnaround Time For Unfilled Requests (dd:hh:mm) (Lending)" numFmtId="0">
      <sharedItems containsNonDate="0" containsDate="1" containsString="0" containsBlank="1" minDate="1899-12-30T00:00:00" maxDate="1899-12-30T05:20:38"/>
    </cacheField>
    <cacheField name="Quarters" numFmtId="0" databaseField="0">
      <fieldGroup base="0">
        <rangePr groupBy="quarters" startDate="2016-07-01T00:00:00" endDate="2019-01-02T00:00:00"/>
        <groupItems count="6">
          <s v="&lt;7/1/2016"/>
          <s v="Qtr1"/>
          <s v="Qtr2"/>
          <s v="Qtr3"/>
          <s v="Qtr4"/>
          <s v="&gt;1/2/2019"/>
        </groupItems>
      </fieldGroup>
    </cacheField>
    <cacheField name="Years" numFmtId="0" databaseField="0">
      <fieldGroup base="0">
        <rangePr groupBy="years" startDate="2016-07-01T00:00:00" endDate="2019-01-02T00:00:00"/>
        <groupItems count="6">
          <s v="&lt;7/1/2016"/>
          <s v="2016"/>
          <s v="2017"/>
          <s v="2018"/>
          <s v="2019"/>
          <s v="&gt;1/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x v="0"/>
    <s v="2016/2017"/>
    <x v="0"/>
    <m/>
    <x v="0"/>
    <s v="CA"/>
    <s v="Academic"/>
    <n v="234"/>
    <n v="233"/>
    <n v="4"/>
    <x v="0"/>
    <n v="92"/>
    <n v="71"/>
    <n v="65"/>
    <d v="1899-12-30T04:21:50"/>
    <d v="1899-12-30T07:10:48"/>
  </r>
  <r>
    <x v="0"/>
    <s v="2016/2017"/>
    <x v="1"/>
    <m/>
    <x v="1"/>
    <s v="CA"/>
    <s v="Academic"/>
    <n v="213"/>
    <n v="213"/>
    <n v="1"/>
    <x v="1"/>
    <n v="30"/>
    <n v="174"/>
    <n v="20"/>
    <d v="1899-12-30T04:05:02"/>
    <d v="1899-12-31T06:04:48"/>
  </r>
  <r>
    <x v="0"/>
    <s v="2016/2017"/>
    <x v="2"/>
    <m/>
    <x v="2"/>
    <s v="CA"/>
    <s v="Academic"/>
    <n v="172"/>
    <n v="172"/>
    <n v="5"/>
    <x v="2"/>
    <n v="61"/>
    <n v="87"/>
    <n v="26"/>
    <d v="1899-12-30T03:12:43"/>
    <d v="1899-12-30T02:20:24"/>
  </r>
  <r>
    <x v="0"/>
    <s v="2016/2017"/>
    <x v="3"/>
    <m/>
    <x v="3"/>
    <s v="CA"/>
    <s v="Academic"/>
    <n v="143"/>
    <n v="143"/>
    <n v="0"/>
    <x v="3"/>
    <n v="116"/>
    <n v="3"/>
    <n v="16"/>
    <d v="1899-12-30T08:01:41"/>
    <d v="1899-12-30T03:13:26"/>
  </r>
  <r>
    <x v="0"/>
    <s v="2016/2017"/>
    <x v="4"/>
    <m/>
    <x v="4"/>
    <s v="CA"/>
    <s v="Academic"/>
    <n v="114"/>
    <n v="113"/>
    <n v="0"/>
    <x v="4"/>
    <n v="33"/>
    <n v="54"/>
    <n v="5"/>
    <d v="1899-12-30T06:05:02"/>
    <d v="1899-12-30T10:14:24"/>
  </r>
  <r>
    <x v="0"/>
    <s v="2016/2017"/>
    <x v="5"/>
    <m/>
    <x v="5"/>
    <s v="CA"/>
    <s v="Academic"/>
    <n v="52"/>
    <n v="52"/>
    <n v="2"/>
    <x v="5"/>
    <n v="21"/>
    <n v="12"/>
    <n v="10"/>
    <d v="1899-12-30T07:15:22"/>
    <d v="1899-12-30T03:14:24"/>
  </r>
  <r>
    <x v="0"/>
    <s v="2016/2017"/>
    <x v="6"/>
    <m/>
    <x v="6"/>
    <s v="CA"/>
    <s v="Academic"/>
    <n v="597"/>
    <n v="595"/>
    <n v="6"/>
    <x v="6"/>
    <n v="339"/>
    <n v="84"/>
    <n v="179"/>
    <d v="1899-12-30T07:06:00"/>
    <d v="1899-12-30T04:10:19"/>
  </r>
  <r>
    <x v="0"/>
    <s v="2016/2017"/>
    <x v="7"/>
    <m/>
    <x v="7"/>
    <s v="CA"/>
    <s v="Academic"/>
    <n v="337"/>
    <n v="336"/>
    <n v="8"/>
    <x v="7"/>
    <n v="125"/>
    <n v="149"/>
    <n v="43"/>
    <d v="1899-12-30T04:00:43"/>
    <d v="1899-12-30T19:12:43"/>
  </r>
  <r>
    <x v="0"/>
    <s v="2016/2017"/>
    <x v="8"/>
    <m/>
    <x v="8"/>
    <s v="CA"/>
    <s v="Academic"/>
    <n v="4"/>
    <n v="4"/>
    <n v="0"/>
    <x v="8"/>
    <n v="1"/>
    <n v="1"/>
    <n v="0"/>
    <d v="1899-12-30T04:12:00"/>
    <d v="1899-12-30T00:00:00"/>
  </r>
  <r>
    <x v="0"/>
    <s v="2016/2017"/>
    <x v="9"/>
    <m/>
    <x v="9"/>
    <s v="CA"/>
    <s v="Academic"/>
    <n v="59"/>
    <n v="59"/>
    <n v="0"/>
    <x v="9"/>
    <n v="28"/>
    <n v="37"/>
    <n v="4"/>
    <d v="1899-12-30T03:03:22"/>
    <d v="1899-12-30T04:18:00"/>
  </r>
  <r>
    <x v="0"/>
    <s v="2016/2017"/>
    <x v="10"/>
    <m/>
    <x v="10"/>
    <s v="CA"/>
    <s v="Academic"/>
    <n v="165"/>
    <n v="165"/>
    <n v="4"/>
    <x v="10"/>
    <n v="79"/>
    <n v="47"/>
    <n v="33"/>
    <d v="1899-12-30T06:05:31"/>
    <d v="1899-12-30T09:15:22"/>
  </r>
  <r>
    <x v="0"/>
    <s v="2016/2017"/>
    <x v="11"/>
    <m/>
    <x v="11"/>
    <s v="CA"/>
    <s v="Academic"/>
    <n v="97"/>
    <n v="97"/>
    <n v="0"/>
    <x v="11"/>
    <n v="33"/>
    <n v="31"/>
    <n v="29"/>
    <d v="1899-12-30T04:21:07"/>
    <d v="1899-12-30T06:17:17"/>
  </r>
  <r>
    <x v="0"/>
    <s v="2016/2017"/>
    <x v="12"/>
    <m/>
    <x v="12"/>
    <s v="CA"/>
    <s v="Academic"/>
    <n v="47"/>
    <n v="46"/>
    <n v="2"/>
    <x v="12"/>
    <n v="8"/>
    <n v="18"/>
    <n v="16"/>
    <d v="1899-12-30T04:09:07"/>
    <d v="1899-12-30T03:18:00"/>
  </r>
  <r>
    <x v="0"/>
    <s v="2016/2017"/>
    <x v="13"/>
    <m/>
    <x v="13"/>
    <s v="CA"/>
    <s v="Academic"/>
    <n v="78"/>
    <n v="78"/>
    <n v="0"/>
    <x v="13"/>
    <n v="32"/>
    <n v="53"/>
    <n v="8"/>
    <d v="1899-12-30T10:15:50"/>
    <d v="1899-12-31T16:06:00"/>
  </r>
  <r>
    <x v="0"/>
    <s v="2016/2017"/>
    <x v="14"/>
    <m/>
    <x v="14"/>
    <s v="CA"/>
    <s v="Academic"/>
    <n v="38"/>
    <n v="38"/>
    <n v="0"/>
    <x v="14"/>
    <n v="25"/>
    <n v="10"/>
    <n v="10"/>
    <d v="1899-12-30T08:13:41"/>
    <d v="1899-12-30T09:00:00"/>
  </r>
  <r>
    <x v="0"/>
    <s v="2016/2017"/>
    <x v="15"/>
    <m/>
    <x v="15"/>
    <s v="CA"/>
    <s v="Academic"/>
    <n v="239"/>
    <n v="238"/>
    <n v="17"/>
    <x v="15"/>
    <n v="88"/>
    <n v="91"/>
    <n v="38"/>
    <d v="1899-12-30T05:15:22"/>
    <d v="1899-12-30T05:00:43"/>
  </r>
  <r>
    <x v="0"/>
    <s v="2016/2017"/>
    <x v="16"/>
    <m/>
    <x v="16"/>
    <s v="CA"/>
    <s v="Academic"/>
    <n v="218"/>
    <n v="218"/>
    <n v="4"/>
    <x v="16"/>
    <n v="167"/>
    <n v="44"/>
    <n v="25"/>
    <d v="1899-12-30T07:00:29"/>
    <d v="1899-12-30T05:00:00"/>
  </r>
  <r>
    <x v="0"/>
    <s v="2016/2017"/>
    <x v="17"/>
    <m/>
    <x v="17"/>
    <s v="CA"/>
    <s v="Academic"/>
    <n v="240"/>
    <n v="238"/>
    <n v="0"/>
    <x v="17"/>
    <n v="99"/>
    <n v="88"/>
    <n v="40"/>
    <d v="1899-12-30T07:09:22"/>
    <d v="1899-12-31T06:21:07"/>
  </r>
  <r>
    <x v="0"/>
    <s v="2016/2017"/>
    <x v="18"/>
    <m/>
    <x v="18"/>
    <s v="CA"/>
    <s v="Academic"/>
    <n v="186"/>
    <n v="186"/>
    <n v="1"/>
    <x v="18"/>
    <n v="81"/>
    <n v="91"/>
    <n v="21"/>
    <d v="1899-12-30T05:14:24"/>
    <d v="1899-12-30T05:00:00"/>
  </r>
  <r>
    <x v="0"/>
    <s v="2016/2017"/>
    <x v="19"/>
    <m/>
    <x v="19"/>
    <s v="CA"/>
    <s v="Academic"/>
    <n v="439"/>
    <n v="439"/>
    <n v="3"/>
    <x v="19"/>
    <n v="124"/>
    <n v="229"/>
    <n v="38"/>
    <d v="1899-12-30T05:05:46"/>
    <d v="1899-12-30T02:20:53"/>
  </r>
  <r>
    <x v="0"/>
    <s v="2016/2017"/>
    <x v="20"/>
    <m/>
    <x v="20"/>
    <s v="CA"/>
    <s v="Academic"/>
    <n v="244"/>
    <n v="244"/>
    <n v="3"/>
    <x v="20"/>
    <n v="85"/>
    <n v="130"/>
    <n v="43"/>
    <d v="1899-12-30T04:09:50"/>
    <d v="1899-12-30T15:09:36"/>
  </r>
  <r>
    <x v="0"/>
    <s v="2016/2017"/>
    <x v="21"/>
    <m/>
    <x v="21"/>
    <s v="CA"/>
    <s v="Academic"/>
    <n v="154"/>
    <n v="154"/>
    <n v="0"/>
    <x v="21"/>
    <n v="43"/>
    <n v="72"/>
    <n v="36"/>
    <d v="1899-12-30T05:02:24"/>
    <d v="1900-01-01T09:10:34"/>
  </r>
  <r>
    <x v="0"/>
    <s v="2016/2017"/>
    <x v="22"/>
    <m/>
    <x v="22"/>
    <s v="CA"/>
    <s v="Academic"/>
    <n v="6"/>
    <n v="6"/>
    <n v="0"/>
    <x v="22"/>
    <n v="3"/>
    <n v="5"/>
    <n v="0"/>
    <d v="1899-12-30T07:21:07"/>
    <d v="1899-12-30T00:00:00"/>
  </r>
  <r>
    <x v="0"/>
    <s v="2016/2017"/>
    <x v="23"/>
    <m/>
    <x v="23"/>
    <s v="CA"/>
    <s v="Academic"/>
    <n v="49"/>
    <n v="49"/>
    <n v="2"/>
    <x v="23"/>
    <n v="15"/>
    <n v="28"/>
    <n v="12"/>
    <d v="1899-12-30T04:06:14"/>
    <d v="1899-12-30T05:10:05"/>
  </r>
  <r>
    <x v="1"/>
    <s v="2016/2017"/>
    <x v="0"/>
    <m/>
    <x v="0"/>
    <s v="CA"/>
    <s v="Academic"/>
    <n v="304"/>
    <n v="303"/>
    <n v="7"/>
    <x v="24"/>
    <n v="82"/>
    <n v="115"/>
    <n v="101"/>
    <d v="1899-12-30T11:15:50"/>
    <d v="1899-12-30T15:22:48"/>
  </r>
  <r>
    <x v="1"/>
    <s v="2016/2017"/>
    <x v="1"/>
    <m/>
    <x v="1"/>
    <s v="CA"/>
    <s v="Academic"/>
    <n v="462"/>
    <n v="462"/>
    <n v="5"/>
    <x v="25"/>
    <n v="47"/>
    <n v="356"/>
    <n v="29"/>
    <d v="1899-12-30T04:05:46"/>
    <d v="1899-12-30T16:21:36"/>
  </r>
  <r>
    <x v="1"/>
    <s v="2016/2017"/>
    <x v="2"/>
    <m/>
    <x v="2"/>
    <s v="CA"/>
    <s v="Academic"/>
    <n v="273"/>
    <n v="273"/>
    <n v="2"/>
    <x v="26"/>
    <n v="99"/>
    <n v="91"/>
    <n v="35"/>
    <d v="1899-12-30T03:11:17"/>
    <d v="1899-12-30T02:21:50"/>
  </r>
  <r>
    <x v="1"/>
    <s v="2016/2017"/>
    <x v="3"/>
    <m/>
    <x v="3"/>
    <s v="CA"/>
    <s v="Academic"/>
    <n v="185"/>
    <n v="185"/>
    <n v="0"/>
    <x v="27"/>
    <n v="162"/>
    <n v="9"/>
    <n v="28"/>
    <d v="1899-12-30T05:12:58"/>
    <d v="1899-12-30T03:03:22"/>
  </r>
  <r>
    <x v="1"/>
    <s v="2016/2017"/>
    <x v="4"/>
    <m/>
    <x v="4"/>
    <s v="CA"/>
    <s v="Academic"/>
    <n v="152"/>
    <n v="152"/>
    <n v="3"/>
    <x v="28"/>
    <n v="54"/>
    <n v="70"/>
    <n v="12"/>
    <d v="1899-12-30T07:15:36"/>
    <d v="1899-12-30T12:22:05"/>
  </r>
  <r>
    <x v="1"/>
    <s v="2016/2017"/>
    <x v="5"/>
    <m/>
    <x v="5"/>
    <s v="CA"/>
    <s v="Academic"/>
    <n v="116"/>
    <n v="116"/>
    <n v="11"/>
    <x v="29"/>
    <n v="23"/>
    <n v="35"/>
    <n v="28"/>
    <d v="1899-12-30T05:09:07"/>
    <d v="1899-12-30T23:04:19"/>
  </r>
  <r>
    <x v="1"/>
    <s v="2016/2017"/>
    <x v="6"/>
    <m/>
    <x v="6"/>
    <s v="CA"/>
    <s v="Academic"/>
    <n v="1186"/>
    <n v="1181"/>
    <n v="8"/>
    <x v="30"/>
    <n v="588"/>
    <n v="62"/>
    <n v="299"/>
    <d v="1899-12-30T06:04:19"/>
    <d v="1899-12-30T04:19:12"/>
  </r>
  <r>
    <x v="1"/>
    <s v="2016/2017"/>
    <x v="7"/>
    <m/>
    <x v="7"/>
    <s v="CA"/>
    <s v="Academic"/>
    <n v="510"/>
    <n v="509"/>
    <n v="10"/>
    <x v="31"/>
    <n v="230"/>
    <n v="179"/>
    <n v="55"/>
    <d v="1899-12-30T04:20:24"/>
    <d v="1899-12-30T01:22:19"/>
  </r>
  <r>
    <x v="1"/>
    <s v="2016/2017"/>
    <x v="8"/>
    <m/>
    <x v="8"/>
    <s v="CA"/>
    <s v="Academic"/>
    <n v="4"/>
    <n v="4"/>
    <n v="0"/>
    <x v="32"/>
    <n v="3"/>
    <n v="0"/>
    <n v="0"/>
    <d v="1899-12-30T11:00:00"/>
    <d v="1899-12-30T00:00:00"/>
  </r>
  <r>
    <x v="1"/>
    <s v="2016/2017"/>
    <x v="9"/>
    <m/>
    <x v="9"/>
    <s v="CA"/>
    <s v="Academic"/>
    <n v="77"/>
    <n v="76"/>
    <n v="1"/>
    <x v="33"/>
    <n v="39"/>
    <n v="23"/>
    <n v="6"/>
    <d v="1899-12-30T04:23:17"/>
    <d v="1899-12-30T00:16:05"/>
  </r>
  <r>
    <x v="1"/>
    <s v="2016/2017"/>
    <x v="10"/>
    <m/>
    <x v="10"/>
    <s v="CA"/>
    <s v="Academic"/>
    <n v="196"/>
    <n v="196"/>
    <n v="2"/>
    <x v="34"/>
    <n v="118"/>
    <n v="64"/>
    <n v="21"/>
    <d v="1899-12-30T05:06:14"/>
    <d v="1899-12-30T03:21:36"/>
  </r>
  <r>
    <x v="1"/>
    <s v="2016/2017"/>
    <x v="11"/>
    <m/>
    <x v="11"/>
    <s v="CA"/>
    <s v="Academic"/>
    <n v="76"/>
    <n v="76"/>
    <n v="0"/>
    <x v="35"/>
    <n v="33"/>
    <n v="16"/>
    <n v="19"/>
    <d v="1899-12-30T06:07:55"/>
    <d v="1899-12-30T11:01:12"/>
  </r>
  <r>
    <x v="1"/>
    <s v="2016/2017"/>
    <x v="12"/>
    <m/>
    <x v="12"/>
    <s v="CA"/>
    <s v="Academic"/>
    <n v="40"/>
    <n v="40"/>
    <n v="0"/>
    <x v="14"/>
    <n v="21"/>
    <n v="14"/>
    <n v="14"/>
    <d v="1899-12-30T05:02:10"/>
    <d v="1899-12-30T06:01:41"/>
  </r>
  <r>
    <x v="1"/>
    <s v="2016/2017"/>
    <x v="13"/>
    <m/>
    <x v="13"/>
    <s v="CA"/>
    <s v="Academic"/>
    <n v="195"/>
    <n v="195"/>
    <n v="2"/>
    <x v="2"/>
    <n v="79"/>
    <n v="69"/>
    <n v="26"/>
    <d v="1899-12-30T07:04:05"/>
    <d v="1899-12-30T02:02:53"/>
  </r>
  <r>
    <x v="1"/>
    <s v="2016/2017"/>
    <x v="14"/>
    <m/>
    <x v="14"/>
    <s v="CA"/>
    <s v="Academic"/>
    <n v="68"/>
    <n v="68"/>
    <n v="1"/>
    <x v="36"/>
    <n v="28"/>
    <n v="9"/>
    <n v="24"/>
    <d v="1899-12-30T06:03:50"/>
    <d v="1899-12-30T06:09:07"/>
  </r>
  <r>
    <x v="1"/>
    <s v="2016/2017"/>
    <x v="15"/>
    <m/>
    <x v="15"/>
    <s v="CA"/>
    <s v="Academic"/>
    <n v="253"/>
    <n v="252"/>
    <n v="5"/>
    <x v="37"/>
    <n v="135"/>
    <n v="81"/>
    <n v="26"/>
    <d v="1899-12-30T06:04:34"/>
    <d v="1899-12-30T03:22:05"/>
  </r>
  <r>
    <x v="1"/>
    <s v="2016/2017"/>
    <x v="16"/>
    <m/>
    <x v="16"/>
    <s v="CA"/>
    <s v="Academic"/>
    <n v="233"/>
    <n v="233"/>
    <n v="1"/>
    <x v="38"/>
    <n v="135"/>
    <n v="48"/>
    <n v="38"/>
    <d v="1899-12-30T05:16:48"/>
    <d v="1899-12-30T08:18:14"/>
  </r>
  <r>
    <x v="1"/>
    <s v="2016/2017"/>
    <x v="17"/>
    <m/>
    <x v="17"/>
    <s v="CA"/>
    <s v="Academic"/>
    <n v="281"/>
    <n v="281"/>
    <n v="0"/>
    <x v="39"/>
    <n v="159"/>
    <n v="69"/>
    <n v="70"/>
    <d v="1899-12-30T09:12:00"/>
    <d v="1899-12-30T08:20:38"/>
  </r>
  <r>
    <x v="1"/>
    <s v="2016/2017"/>
    <x v="18"/>
    <m/>
    <x v="18"/>
    <s v="CA"/>
    <s v="Academic"/>
    <n v="301"/>
    <n v="301"/>
    <n v="4"/>
    <x v="40"/>
    <n v="157"/>
    <n v="75"/>
    <n v="28"/>
    <d v="1899-12-30T05:12:14"/>
    <d v="1899-12-30T15:05:02"/>
  </r>
  <r>
    <x v="1"/>
    <s v="2016/2017"/>
    <x v="19"/>
    <m/>
    <x v="19"/>
    <s v="CA"/>
    <s v="Academic"/>
    <n v="584"/>
    <n v="584"/>
    <n v="3"/>
    <x v="41"/>
    <n v="220"/>
    <n v="205"/>
    <n v="81"/>
    <d v="1899-12-30T05:01:12"/>
    <d v="1899-12-30T07:04:34"/>
  </r>
  <r>
    <x v="1"/>
    <s v="2016/2017"/>
    <x v="20"/>
    <m/>
    <x v="20"/>
    <s v="CA"/>
    <s v="Academic"/>
    <n v="308"/>
    <n v="308"/>
    <n v="2"/>
    <x v="42"/>
    <n v="69"/>
    <n v="178"/>
    <n v="57"/>
    <d v="1899-12-30T04:12:43"/>
    <d v="1899-12-31T03:05:02"/>
  </r>
  <r>
    <x v="1"/>
    <s v="2016/2017"/>
    <x v="21"/>
    <m/>
    <x v="21"/>
    <s v="CA"/>
    <s v="Academic"/>
    <n v="176"/>
    <n v="175"/>
    <n v="0"/>
    <x v="43"/>
    <n v="60"/>
    <n v="67"/>
    <n v="40"/>
    <d v="1899-12-30T06:21:50"/>
    <d v="1900-01-01T15:23:31"/>
  </r>
  <r>
    <x v="1"/>
    <s v="2016/2017"/>
    <x v="22"/>
    <m/>
    <x v="22"/>
    <s v="CA"/>
    <s v="Academic"/>
    <n v="20"/>
    <n v="20"/>
    <n v="0"/>
    <x v="44"/>
    <n v="1"/>
    <n v="13"/>
    <n v="0"/>
    <d v="1899-12-30T04:08:38"/>
    <d v="1899-12-30T00:00:00"/>
  </r>
  <r>
    <x v="1"/>
    <s v="2016/2017"/>
    <x v="23"/>
    <m/>
    <x v="23"/>
    <s v="CA"/>
    <s v="Academic"/>
    <n v="59"/>
    <n v="59"/>
    <n v="0"/>
    <x v="45"/>
    <n v="21"/>
    <n v="27"/>
    <n v="5"/>
    <d v="1899-12-30T03:19:55"/>
    <d v="1899-12-30T17:09:36"/>
  </r>
  <r>
    <x v="2"/>
    <s v="2016/2017"/>
    <x v="0"/>
    <m/>
    <x v="0"/>
    <s v="CA"/>
    <s v="Academic"/>
    <n v="279"/>
    <n v="279"/>
    <n v="4"/>
    <x v="27"/>
    <n v="92"/>
    <n v="79"/>
    <n v="87"/>
    <n v="0.29883101851851851"/>
    <n v="0.21633101851851852"/>
  </r>
  <r>
    <x v="2"/>
    <s v="2016/2017"/>
    <x v="1"/>
    <m/>
    <x v="1"/>
    <s v="CA"/>
    <s v="Academic"/>
    <n v="439"/>
    <n v="439"/>
    <n v="5"/>
    <x v="46"/>
    <n v="77"/>
    <n v="242"/>
    <n v="44"/>
    <n v="0.17682870370370371"/>
    <n v="1.7984953703703705"/>
  </r>
  <r>
    <x v="2"/>
    <s v="2016/2017"/>
    <x v="2"/>
    <m/>
    <x v="2"/>
    <s v="CA"/>
    <s v="Academic"/>
    <n v="545"/>
    <n v="545"/>
    <n v="14"/>
    <x v="47"/>
    <n v="250"/>
    <n v="204"/>
    <n v="58"/>
    <n v="0.14099537037037038"/>
    <n v="9.4328703703703706E-2"/>
  </r>
  <r>
    <x v="2"/>
    <s v="2016/2017"/>
    <x v="3"/>
    <m/>
    <x v="3"/>
    <s v="CA"/>
    <s v="Academic"/>
    <n v="230"/>
    <n v="230"/>
    <n v="2"/>
    <x v="48"/>
    <n v="184"/>
    <n v="11"/>
    <n v="25"/>
    <n v="0.22150462962962961"/>
    <n v="0.16799768518518518"/>
  </r>
  <r>
    <x v="2"/>
    <s v="2016/2017"/>
    <x v="4"/>
    <m/>
    <x v="4"/>
    <s v="CA"/>
    <s v="Academic"/>
    <n v="196"/>
    <n v="196"/>
    <n v="1"/>
    <x v="49"/>
    <n v="90"/>
    <n v="102"/>
    <n v="16"/>
    <n v="0.25783564814814813"/>
    <n v="8.6504629629629626E-2"/>
  </r>
  <r>
    <x v="2"/>
    <s v="2016/2017"/>
    <x v="5"/>
    <m/>
    <x v="5"/>
    <s v="CA"/>
    <s v="Academic"/>
    <n v="156"/>
    <n v="156"/>
    <n v="6"/>
    <x v="50"/>
    <n v="54"/>
    <n v="75"/>
    <n v="26"/>
    <n v="0.22450231481481484"/>
    <n v="0.17299768518518518"/>
  </r>
  <r>
    <x v="2"/>
    <s v="2016/2017"/>
    <x v="6"/>
    <m/>
    <x v="6"/>
    <s v="CA"/>
    <s v="Academic"/>
    <n v="1429"/>
    <n v="1427"/>
    <n v="20"/>
    <x v="51"/>
    <n v="869"/>
    <n v="165"/>
    <n v="440"/>
    <n v="0.29450231481481481"/>
    <n v="0.13317129629629629"/>
  </r>
  <r>
    <x v="2"/>
    <s v="2016/2017"/>
    <x v="7"/>
    <m/>
    <x v="7"/>
    <s v="CA"/>
    <s v="Academic"/>
    <n v="848"/>
    <n v="848"/>
    <n v="12"/>
    <x v="52"/>
    <n v="256"/>
    <n v="516"/>
    <n v="70"/>
    <n v="0.13067129629629629"/>
    <n v="9.3831018518518508E-2"/>
  </r>
  <r>
    <x v="2"/>
    <s v="2016/2017"/>
    <x v="8"/>
    <m/>
    <x v="8"/>
    <s v="CA"/>
    <s v="Academic"/>
    <n v="15"/>
    <n v="15"/>
    <n v="2"/>
    <x v="53"/>
    <n v="15"/>
    <n v="0"/>
    <n v="1"/>
    <n v="0.38833333333333336"/>
    <n v="0.25"/>
  </r>
  <r>
    <x v="2"/>
    <s v="2016/2017"/>
    <x v="9"/>
    <m/>
    <x v="9"/>
    <s v="CA"/>
    <s v="Academic"/>
    <n v="292"/>
    <n v="291"/>
    <n v="0"/>
    <x v="54"/>
    <n v="49"/>
    <n v="210"/>
    <n v="20"/>
    <n v="9.0162037037037027E-2"/>
    <n v="0.17"/>
  </r>
  <r>
    <x v="2"/>
    <s v="2016/2017"/>
    <x v="10"/>
    <m/>
    <x v="10"/>
    <s v="CA"/>
    <s v="Academic"/>
    <n v="258"/>
    <n v="257"/>
    <n v="3"/>
    <x v="55"/>
    <n v="126"/>
    <n v="79"/>
    <n v="29"/>
    <n v="0.22182870370370369"/>
    <n v="0.37783564814814818"/>
  </r>
  <r>
    <x v="2"/>
    <s v="2016/2017"/>
    <x v="11"/>
    <m/>
    <x v="11"/>
    <s v="CA"/>
    <s v="Academic"/>
    <n v="130"/>
    <n v="130"/>
    <n v="1"/>
    <x v="56"/>
    <n v="73"/>
    <n v="24"/>
    <n v="28"/>
    <n v="0.26067129629629632"/>
    <n v="0.17200231481481479"/>
  </r>
  <r>
    <x v="2"/>
    <s v="2016/2017"/>
    <x v="12"/>
    <m/>
    <x v="12"/>
    <s v="CA"/>
    <s v="Academic"/>
    <n v="94"/>
    <n v="94"/>
    <n v="1"/>
    <x v="57"/>
    <n v="23"/>
    <n v="32"/>
    <n v="22"/>
    <n v="0.13317129629629629"/>
    <n v="9.5497685185185185E-2"/>
  </r>
  <r>
    <x v="2"/>
    <s v="2016/2017"/>
    <x v="13"/>
    <m/>
    <x v="13"/>
    <s v="CA"/>
    <s v="Academic"/>
    <n v="326"/>
    <n v="326"/>
    <n v="3"/>
    <x v="58"/>
    <n v="97"/>
    <n v="169"/>
    <n v="41"/>
    <n v="0.16783564814814814"/>
    <n v="0.13483796296296297"/>
  </r>
  <r>
    <x v="2"/>
    <s v="2016/2017"/>
    <x v="14"/>
    <m/>
    <x v="14"/>
    <s v="CA"/>
    <s v="Academic"/>
    <n v="62"/>
    <n v="62"/>
    <n v="0"/>
    <x v="23"/>
    <n v="32"/>
    <n v="11"/>
    <n v="15"/>
    <n v="0.3479976851851852"/>
    <n v="8.4502314814814808E-2"/>
  </r>
  <r>
    <x v="2"/>
    <s v="2016/2017"/>
    <x v="15"/>
    <m/>
    <x v="15"/>
    <s v="CA"/>
    <s v="Academic"/>
    <n v="380"/>
    <n v="378"/>
    <n v="6"/>
    <x v="59"/>
    <n v="161"/>
    <n v="118"/>
    <n v="68"/>
    <n v="0.25133101851851852"/>
    <n v="0.13700231481481481"/>
  </r>
  <r>
    <x v="2"/>
    <s v="2016/2017"/>
    <x v="16"/>
    <m/>
    <x v="16"/>
    <s v="CA"/>
    <s v="Academic"/>
    <n v="376"/>
    <n v="375"/>
    <n v="3"/>
    <x v="59"/>
    <n v="217"/>
    <n v="62"/>
    <n v="46"/>
    <n v="0.2593287037037037"/>
    <n v="0.17349537037037036"/>
  </r>
  <r>
    <x v="2"/>
    <s v="2016/2017"/>
    <x v="17"/>
    <m/>
    <x v="17"/>
    <s v="CA"/>
    <s v="Academic"/>
    <n v="262"/>
    <n v="262"/>
    <n v="0"/>
    <x v="60"/>
    <n v="131"/>
    <n v="82"/>
    <n v="54"/>
    <n v="0.30766203703703704"/>
    <n v="0.80033564814814817"/>
  </r>
  <r>
    <x v="2"/>
    <s v="2016/2017"/>
    <x v="18"/>
    <m/>
    <x v="18"/>
    <s v="CA"/>
    <s v="Academic"/>
    <n v="447"/>
    <n v="447"/>
    <n v="4"/>
    <x v="61"/>
    <n v="269"/>
    <n v="131"/>
    <n v="50"/>
    <n v="0.2225"/>
    <n v="0.46067129629629627"/>
  </r>
  <r>
    <x v="2"/>
    <s v="2016/2017"/>
    <x v="19"/>
    <m/>
    <x v="19"/>
    <s v="CA"/>
    <s v="Academic"/>
    <n v="700"/>
    <n v="700"/>
    <n v="9"/>
    <x v="62"/>
    <n v="304"/>
    <n v="295"/>
    <n v="86"/>
    <n v="0.2559953703703704"/>
    <n v="0.25283564814814813"/>
  </r>
  <r>
    <x v="2"/>
    <s v="2016/2017"/>
    <x v="20"/>
    <m/>
    <x v="20"/>
    <s v="CA"/>
    <s v="Academic"/>
    <n v="477"/>
    <n v="477"/>
    <n v="2"/>
    <x v="63"/>
    <n v="117"/>
    <n v="251"/>
    <n v="70"/>
    <n v="0.13999999999999999"/>
    <n v="0.79483796296296294"/>
  </r>
  <r>
    <x v="2"/>
    <s v="2016/2017"/>
    <x v="21"/>
    <m/>
    <x v="21"/>
    <s v="CA"/>
    <s v="Academic"/>
    <n v="304"/>
    <n v="304"/>
    <n v="2"/>
    <x v="37"/>
    <n v="106"/>
    <n v="110"/>
    <n v="70"/>
    <n v="0.22182870370370369"/>
    <n v="1.500162037037037"/>
  </r>
  <r>
    <x v="2"/>
    <s v="2016/2017"/>
    <x v="22"/>
    <m/>
    <x v="22"/>
    <s v="CA"/>
    <s v="Academic"/>
    <n v="11"/>
    <n v="11"/>
    <n v="0"/>
    <x v="64"/>
    <n v="0"/>
    <n v="6"/>
    <n v="8"/>
    <n v="0.21116898148148147"/>
    <n v="0.29383101851851851"/>
  </r>
  <r>
    <x v="2"/>
    <s v="2016/2017"/>
    <x v="23"/>
    <m/>
    <x v="23"/>
    <s v="CA"/>
    <s v="Academic"/>
    <n v="98"/>
    <n v="94"/>
    <n v="1"/>
    <x v="65"/>
    <n v="36"/>
    <n v="54"/>
    <n v="11"/>
    <n v="0.17799768518518519"/>
    <n v="8.4837962962962962E-2"/>
  </r>
  <r>
    <x v="3"/>
    <s v="2016/2017"/>
    <x v="0"/>
    <m/>
    <x v="0"/>
    <s v="CA"/>
    <s v="Academic"/>
    <n v="451"/>
    <n v="447"/>
    <n v="14"/>
    <x v="66"/>
    <n v="123"/>
    <n v="129"/>
    <n v="157"/>
    <n v="0.20883101851851851"/>
    <n v="0.13283564814814816"/>
  </r>
  <r>
    <x v="3"/>
    <s v="2016/2017"/>
    <x v="1"/>
    <m/>
    <x v="1"/>
    <s v="CA"/>
    <s v="Academic"/>
    <n v="1099"/>
    <n v="1099"/>
    <n v="6"/>
    <x v="67"/>
    <n v="174"/>
    <n v="765"/>
    <n v="64"/>
    <n v="0.1693287037037037"/>
    <n v="0.21766203703703704"/>
  </r>
  <r>
    <x v="3"/>
    <s v="2016/2017"/>
    <x v="2"/>
    <m/>
    <x v="2"/>
    <s v="CA"/>
    <s v="Academic"/>
    <n v="622"/>
    <n v="622"/>
    <n v="6"/>
    <x v="68"/>
    <n v="242"/>
    <n v="312"/>
    <n v="58"/>
    <n v="0.13333333333333333"/>
    <n v="8.7337962962962964E-2"/>
  </r>
  <r>
    <x v="3"/>
    <s v="2016/2017"/>
    <x v="3"/>
    <m/>
    <x v="3"/>
    <s v="CA"/>
    <s v="Academic"/>
    <n v="232"/>
    <n v="232"/>
    <n v="2"/>
    <x v="69"/>
    <n v="188"/>
    <n v="15"/>
    <n v="33"/>
    <n v="0.21116898148148147"/>
    <n v="0.1304976851851852"/>
  </r>
  <r>
    <x v="3"/>
    <s v="2016/2017"/>
    <x v="4"/>
    <m/>
    <x v="4"/>
    <s v="CA"/>
    <s v="Academic"/>
    <n v="256"/>
    <n v="256"/>
    <n v="1"/>
    <x v="70"/>
    <n v="71"/>
    <n v="155"/>
    <n v="29"/>
    <n v="0.25400462962962961"/>
    <n v="0.13133101851851853"/>
  </r>
  <r>
    <x v="3"/>
    <s v="2016/2017"/>
    <x v="5"/>
    <m/>
    <x v="5"/>
    <s v="CA"/>
    <s v="Academic"/>
    <n v="138"/>
    <n v="138"/>
    <n v="4"/>
    <x v="71"/>
    <n v="38"/>
    <n v="57"/>
    <n v="26"/>
    <n v="0.2204976851851852"/>
    <n v="0.20833333333333334"/>
  </r>
  <r>
    <x v="3"/>
    <s v="2016/2017"/>
    <x v="6"/>
    <m/>
    <x v="6"/>
    <s v="CA"/>
    <s v="Academic"/>
    <n v="1466"/>
    <n v="1462"/>
    <n v="11"/>
    <x v="72"/>
    <n v="796"/>
    <n v="160"/>
    <n v="505"/>
    <n v="0.26549768518518518"/>
    <n v="0.12567129629629628"/>
  </r>
  <r>
    <x v="3"/>
    <s v="2016/2017"/>
    <x v="7"/>
    <m/>
    <x v="7"/>
    <s v="CA"/>
    <s v="Academic"/>
    <n v="610"/>
    <n v="610"/>
    <n v="17"/>
    <x v="73"/>
    <n v="200"/>
    <n v="327"/>
    <n v="60"/>
    <n v="0.13983796296296297"/>
    <n v="9.2997685185185183E-2"/>
  </r>
  <r>
    <x v="3"/>
    <s v="2016/2017"/>
    <x v="8"/>
    <m/>
    <x v="8"/>
    <s v="CA"/>
    <s v="Academic"/>
    <n v="13"/>
    <n v="13"/>
    <n v="1"/>
    <x v="74"/>
    <n v="5"/>
    <n v="4"/>
    <n v="3"/>
    <n v="0.34266203703703701"/>
    <n v="5.2835648148148145E-2"/>
  </r>
  <r>
    <x v="3"/>
    <s v="2016/2017"/>
    <x v="9"/>
    <m/>
    <x v="9"/>
    <s v="CA"/>
    <s v="Academic"/>
    <n v="270"/>
    <n v="269"/>
    <n v="2"/>
    <x v="75"/>
    <n v="84"/>
    <n v="155"/>
    <n v="36"/>
    <n v="0.13400462962962964"/>
    <n v="9.7662037037037033E-2"/>
  </r>
  <r>
    <x v="3"/>
    <s v="2016/2017"/>
    <x v="10"/>
    <m/>
    <x v="10"/>
    <s v="CA"/>
    <s v="Academic"/>
    <n v="300"/>
    <n v="300"/>
    <n v="8"/>
    <x v="76"/>
    <n v="171"/>
    <n v="90"/>
    <n v="36"/>
    <n v="0.21666666666666667"/>
    <n v="0.22317129629629628"/>
  </r>
  <r>
    <x v="3"/>
    <s v="2016/2017"/>
    <x v="11"/>
    <m/>
    <x v="11"/>
    <s v="CA"/>
    <s v="Academic"/>
    <n v="136"/>
    <n v="136"/>
    <n v="0"/>
    <x v="77"/>
    <n v="72"/>
    <n v="28"/>
    <n v="34"/>
    <n v="0.30266203703703703"/>
    <n v="0.26233796296296297"/>
  </r>
  <r>
    <x v="3"/>
    <s v="2016/2017"/>
    <x v="12"/>
    <m/>
    <x v="12"/>
    <s v="CA"/>
    <s v="Academic"/>
    <n v="90"/>
    <n v="88"/>
    <n v="1"/>
    <x v="78"/>
    <n v="45"/>
    <n v="34"/>
    <n v="20"/>
    <n v="0.21283564814814815"/>
    <n v="9.0833333333333335E-2"/>
  </r>
  <r>
    <x v="3"/>
    <s v="2016/2017"/>
    <x v="13"/>
    <m/>
    <x v="13"/>
    <s v="CA"/>
    <s v="Academic"/>
    <n v="422"/>
    <n v="422"/>
    <n v="8"/>
    <x v="79"/>
    <n v="131"/>
    <n v="262"/>
    <n v="33"/>
    <n v="0.13799768518518518"/>
    <n v="0.17883101851851854"/>
  </r>
  <r>
    <x v="3"/>
    <s v="2016/2017"/>
    <x v="14"/>
    <m/>
    <x v="14"/>
    <s v="CA"/>
    <s v="Academic"/>
    <n v="64"/>
    <n v="64"/>
    <n v="1"/>
    <x v="80"/>
    <n v="32"/>
    <n v="25"/>
    <n v="11"/>
    <n v="0.22200231481481481"/>
    <n v="0.12950231481481481"/>
  </r>
  <r>
    <x v="3"/>
    <s v="2016/2017"/>
    <x v="15"/>
    <m/>
    <x v="15"/>
    <s v="CA"/>
    <s v="Academic"/>
    <n v="419"/>
    <n v="418"/>
    <n v="10"/>
    <x v="81"/>
    <n v="154"/>
    <n v="188"/>
    <n v="70"/>
    <n v="0.21883101851851852"/>
    <n v="0.13900462962962964"/>
  </r>
  <r>
    <x v="3"/>
    <s v="2016/2017"/>
    <x v="16"/>
    <m/>
    <x v="16"/>
    <s v="CA"/>
    <s v="Academic"/>
    <n v="425"/>
    <n v="423"/>
    <n v="13"/>
    <x v="82"/>
    <n v="218"/>
    <n v="71"/>
    <n v="82"/>
    <n v="0.29333333333333333"/>
    <n v="0.13516203703703702"/>
  </r>
  <r>
    <x v="3"/>
    <s v="2016/2017"/>
    <x v="17"/>
    <m/>
    <x v="17"/>
    <s v="CA"/>
    <s v="Academic"/>
    <n v="267"/>
    <n v="267"/>
    <n v="2"/>
    <x v="83"/>
    <n v="99"/>
    <n v="90"/>
    <n v="94"/>
    <n v="0.25733796296296296"/>
    <n v="0.17333333333333334"/>
  </r>
  <r>
    <x v="3"/>
    <s v="2016/2017"/>
    <x v="18"/>
    <m/>
    <x v="18"/>
    <s v="CA"/>
    <s v="Academic"/>
    <n v="408"/>
    <n v="408"/>
    <n v="6"/>
    <x v="84"/>
    <n v="206"/>
    <n v="128"/>
    <n v="43"/>
    <n v="0.22033564814814813"/>
    <n v="0.17133101851851851"/>
  </r>
  <r>
    <x v="3"/>
    <s v="2016/2017"/>
    <x v="19"/>
    <m/>
    <x v="19"/>
    <s v="CA"/>
    <s v="Academic"/>
    <n v="486"/>
    <n v="486"/>
    <n v="2"/>
    <x v="85"/>
    <n v="253"/>
    <n v="206"/>
    <n v="73"/>
    <n v="0.26299768518518518"/>
    <n v="0.17766203703703706"/>
  </r>
  <r>
    <x v="3"/>
    <s v="2016/2017"/>
    <x v="20"/>
    <m/>
    <x v="20"/>
    <s v="CA"/>
    <s v="Academic"/>
    <n v="478"/>
    <n v="476"/>
    <n v="1"/>
    <x v="86"/>
    <n v="137"/>
    <n v="252"/>
    <n v="90"/>
    <n v="0.1393287037037037"/>
    <n v="0.22233796296296296"/>
  </r>
  <r>
    <x v="3"/>
    <s v="2016/2017"/>
    <x v="21"/>
    <m/>
    <x v="21"/>
    <s v="CA"/>
    <s v="Academic"/>
    <n v="334"/>
    <n v="334"/>
    <n v="2"/>
    <x v="87"/>
    <n v="133"/>
    <n v="110"/>
    <n v="66"/>
    <n v="0.26599537037037035"/>
    <n v="0.25333333333333335"/>
  </r>
  <r>
    <x v="3"/>
    <s v="2016/2017"/>
    <x v="22"/>
    <m/>
    <x v="22"/>
    <s v="CA"/>
    <s v="Academic"/>
    <n v="4"/>
    <n v="4"/>
    <n v="1"/>
    <x v="88"/>
    <n v="0"/>
    <n v="4"/>
    <n v="0"/>
    <n v="0.17500000000000002"/>
    <n v="0"/>
  </r>
  <r>
    <x v="3"/>
    <s v="2016/2017"/>
    <x v="23"/>
    <m/>
    <x v="23"/>
    <s v="CA"/>
    <s v="Academic"/>
    <n v="93"/>
    <n v="93"/>
    <n v="2"/>
    <x v="89"/>
    <n v="20"/>
    <n v="49"/>
    <n v="12"/>
    <n v="0.13700231481481481"/>
    <n v="0.12916666666666668"/>
  </r>
  <r>
    <x v="4"/>
    <s v="2016/2017"/>
    <x v="0"/>
    <m/>
    <x v="0"/>
    <s v="CA"/>
    <s v="Academic"/>
    <n v="359"/>
    <n v="357"/>
    <n v="12"/>
    <x v="42"/>
    <n v="118"/>
    <n v="129"/>
    <n v="127"/>
    <n v="0.18266203703703701"/>
    <n v="0.13616898148148149"/>
  </r>
  <r>
    <x v="4"/>
    <s v="2016/2017"/>
    <x v="1"/>
    <m/>
    <x v="1"/>
    <s v="CA"/>
    <s v="Academic"/>
    <n v="1177"/>
    <n v="1177"/>
    <n v="6"/>
    <x v="90"/>
    <n v="164"/>
    <n v="925"/>
    <n v="102"/>
    <n v="0.17383101851851854"/>
    <n v="0.25733796296296296"/>
  </r>
  <r>
    <x v="4"/>
    <s v="2016/2017"/>
    <x v="2"/>
    <m/>
    <x v="2"/>
    <s v="CA"/>
    <s v="Academic"/>
    <n v="507"/>
    <n v="507"/>
    <n v="4"/>
    <x v="91"/>
    <n v="206"/>
    <n v="259"/>
    <n v="47"/>
    <n v="0.12783564814814816"/>
    <n v="8.4328703703703711E-2"/>
  </r>
  <r>
    <x v="4"/>
    <s v="2016/2017"/>
    <x v="3"/>
    <m/>
    <x v="3"/>
    <s v="CA"/>
    <s v="Academic"/>
    <n v="187"/>
    <n v="187"/>
    <n v="1"/>
    <x v="92"/>
    <n v="156"/>
    <n v="12"/>
    <n v="24"/>
    <n v="0.25182870370370369"/>
    <n v="0.13883101851851851"/>
  </r>
  <r>
    <x v="4"/>
    <s v="2016/2017"/>
    <x v="4"/>
    <m/>
    <x v="4"/>
    <s v="CA"/>
    <s v="Academic"/>
    <n v="159"/>
    <n v="159"/>
    <n v="0"/>
    <x v="10"/>
    <n v="81"/>
    <n v="45"/>
    <n v="15"/>
    <n v="0.30333333333333334"/>
    <n v="0.1304976851851852"/>
  </r>
  <r>
    <x v="4"/>
    <s v="2016/2017"/>
    <x v="5"/>
    <m/>
    <x v="5"/>
    <s v="CA"/>
    <s v="Academic"/>
    <n v="158"/>
    <n v="158"/>
    <n v="2"/>
    <x v="93"/>
    <n v="49"/>
    <n v="76"/>
    <n v="30"/>
    <n v="0.3065046296296296"/>
    <n v="0.13450231481481481"/>
  </r>
  <r>
    <x v="4"/>
    <s v="2016/2017"/>
    <x v="6"/>
    <m/>
    <x v="6"/>
    <s v="CA"/>
    <s v="Academic"/>
    <n v="1169"/>
    <n v="1166"/>
    <n v="18"/>
    <x v="94"/>
    <n v="649"/>
    <n v="150"/>
    <n v="375"/>
    <n v="0.2643287037037037"/>
    <n v="0.1343287037037037"/>
  </r>
  <r>
    <x v="4"/>
    <s v="2016/2017"/>
    <x v="7"/>
    <m/>
    <x v="7"/>
    <s v="CA"/>
    <s v="Academic"/>
    <n v="693"/>
    <n v="692"/>
    <n v="17"/>
    <x v="95"/>
    <n v="253"/>
    <n v="377"/>
    <n v="56"/>
    <n v="0.14133101851851851"/>
    <n v="0.14099537037037038"/>
  </r>
  <r>
    <x v="4"/>
    <s v="2016/2017"/>
    <x v="8"/>
    <m/>
    <x v="8"/>
    <s v="CA"/>
    <s v="Academic"/>
    <n v="13"/>
    <n v="13"/>
    <n v="2"/>
    <x v="74"/>
    <n v="2"/>
    <n v="7"/>
    <n v="1"/>
    <n v="0.1304976851851852"/>
    <n v="0"/>
  </r>
  <r>
    <x v="4"/>
    <s v="2016/2017"/>
    <x v="9"/>
    <m/>
    <x v="9"/>
    <s v="CA"/>
    <s v="Academic"/>
    <n v="133"/>
    <n v="133"/>
    <n v="4"/>
    <x v="96"/>
    <n v="35"/>
    <n v="76"/>
    <n v="24"/>
    <n v="9.6168981481481494E-2"/>
    <n v="0.22016203703703704"/>
  </r>
  <r>
    <x v="4"/>
    <s v="2016/2017"/>
    <x v="10"/>
    <m/>
    <x v="10"/>
    <s v="CA"/>
    <s v="Academic"/>
    <n v="258"/>
    <n v="258"/>
    <n v="2"/>
    <x v="97"/>
    <n v="147"/>
    <n v="73"/>
    <n v="33"/>
    <n v="0.25067129629629631"/>
    <n v="0.25650462962962967"/>
  </r>
  <r>
    <x v="4"/>
    <s v="2016/2017"/>
    <x v="11"/>
    <m/>
    <x v="11"/>
    <s v="CA"/>
    <s v="Academic"/>
    <n v="106"/>
    <n v="106"/>
    <n v="3"/>
    <x v="98"/>
    <n v="41"/>
    <n v="41"/>
    <n v="35"/>
    <n v="0.2568287037037037"/>
    <n v="0.21400462962962963"/>
  </r>
  <r>
    <x v="4"/>
    <s v="2016/2017"/>
    <x v="12"/>
    <m/>
    <x v="12"/>
    <s v="CA"/>
    <s v="Academic"/>
    <n v="64"/>
    <n v="64"/>
    <n v="0"/>
    <x v="35"/>
    <n v="30"/>
    <n v="19"/>
    <n v="14"/>
    <n v="0.25950231481481484"/>
    <n v="0.13450231481481481"/>
  </r>
  <r>
    <x v="4"/>
    <s v="2016/2017"/>
    <x v="13"/>
    <m/>
    <x v="13"/>
    <s v="CA"/>
    <s v="Academic"/>
    <n v="452"/>
    <n v="452"/>
    <n v="5"/>
    <x v="99"/>
    <n v="90"/>
    <n v="268"/>
    <n v="56"/>
    <n v="0.13950231481481482"/>
    <n v="0.17466435185185183"/>
  </r>
  <r>
    <x v="4"/>
    <s v="2016/2017"/>
    <x v="14"/>
    <m/>
    <x v="14"/>
    <s v="CA"/>
    <s v="Academic"/>
    <n v="48"/>
    <n v="47"/>
    <n v="0"/>
    <x v="100"/>
    <n v="18"/>
    <n v="11"/>
    <n v="14"/>
    <n v="0.45883101851851849"/>
    <n v="0.2559953703703704"/>
  </r>
  <r>
    <x v="4"/>
    <s v="2016/2017"/>
    <x v="15"/>
    <m/>
    <x v="15"/>
    <s v="CA"/>
    <s v="Academic"/>
    <n v="373"/>
    <n v="372"/>
    <n v="14"/>
    <x v="101"/>
    <n v="142"/>
    <n v="150"/>
    <n v="71"/>
    <n v="0.22383101851851853"/>
    <n v="0.17049768518518518"/>
  </r>
  <r>
    <x v="4"/>
    <s v="2016/2017"/>
    <x v="16"/>
    <m/>
    <x v="16"/>
    <s v="CA"/>
    <s v="Academic"/>
    <n v="354"/>
    <n v="353"/>
    <n v="27"/>
    <x v="102"/>
    <n v="252"/>
    <n v="45"/>
    <n v="58"/>
    <n v="0.30733796296296295"/>
    <n v="0.18049768518518519"/>
  </r>
  <r>
    <x v="4"/>
    <s v="2016/2017"/>
    <x v="17"/>
    <m/>
    <x v="17"/>
    <s v="CA"/>
    <s v="Academic"/>
    <n v="377"/>
    <n v="377"/>
    <n v="0"/>
    <x v="103"/>
    <n v="137"/>
    <n v="135"/>
    <n v="99"/>
    <n v="0.25833333333333336"/>
    <n v="0.12716435185185185"/>
  </r>
  <r>
    <x v="4"/>
    <s v="2016/2017"/>
    <x v="18"/>
    <m/>
    <x v="18"/>
    <s v="CA"/>
    <s v="Academic"/>
    <n v="351"/>
    <n v="351"/>
    <n v="1"/>
    <x v="104"/>
    <n v="214"/>
    <n v="114"/>
    <n v="30"/>
    <n v="0.21900462962962963"/>
    <n v="0.21283564814814815"/>
  </r>
  <r>
    <x v="4"/>
    <s v="2016/2017"/>
    <x v="19"/>
    <m/>
    <x v="19"/>
    <s v="CA"/>
    <s v="Academic"/>
    <n v="412"/>
    <n v="412"/>
    <n v="4"/>
    <x v="105"/>
    <n v="149"/>
    <n v="165"/>
    <n v="69"/>
    <n v="0.25533564814814813"/>
    <n v="0.17733796296296298"/>
  </r>
  <r>
    <x v="4"/>
    <s v="2016/2017"/>
    <x v="20"/>
    <m/>
    <x v="20"/>
    <s v="CA"/>
    <s v="Academic"/>
    <n v="432"/>
    <n v="430"/>
    <n v="2"/>
    <x v="106"/>
    <n v="99"/>
    <n v="218"/>
    <n v="91"/>
    <n v="0.13733796296296297"/>
    <n v="0.25200231481481483"/>
  </r>
  <r>
    <x v="4"/>
    <s v="2016/2017"/>
    <x v="21"/>
    <m/>
    <x v="21"/>
    <s v="CA"/>
    <s v="Academic"/>
    <n v="339"/>
    <n v="339"/>
    <n v="1"/>
    <x v="107"/>
    <n v="83"/>
    <n v="125"/>
    <n v="59"/>
    <n v="0.21633101851851852"/>
    <n v="0.13317129629629629"/>
  </r>
  <r>
    <x v="4"/>
    <s v="2016/2017"/>
    <x v="22"/>
    <m/>
    <x v="22"/>
    <s v="CA"/>
    <s v="Academic"/>
    <n v="4"/>
    <n v="4"/>
    <n v="0"/>
    <x v="108"/>
    <n v="0"/>
    <n v="1"/>
    <n v="0"/>
    <n v="0"/>
    <n v="0"/>
  </r>
  <r>
    <x v="4"/>
    <s v="2016/2017"/>
    <x v="23"/>
    <m/>
    <x v="23"/>
    <s v="CA"/>
    <s v="Academic"/>
    <n v="70"/>
    <n v="70"/>
    <n v="1"/>
    <x v="11"/>
    <n v="23"/>
    <n v="41"/>
    <n v="11"/>
    <n v="0.21049768518518519"/>
    <n v="0.18033564814814815"/>
  </r>
  <r>
    <x v="5"/>
    <s v="2016/2017"/>
    <x v="0"/>
    <m/>
    <x v="0"/>
    <s v="CA"/>
    <s v="Academic"/>
    <n v="288"/>
    <n v="288"/>
    <n v="6"/>
    <x v="109"/>
    <n v="69"/>
    <n v="85"/>
    <n v="118"/>
    <n v="0.22116898148148148"/>
    <n v="0.16716435185185186"/>
  </r>
  <r>
    <x v="5"/>
    <s v="2016/2017"/>
    <x v="1"/>
    <m/>
    <x v="1"/>
    <s v="CA"/>
    <s v="Academic"/>
    <n v="347"/>
    <n v="347"/>
    <n v="4"/>
    <x v="110"/>
    <n v="71"/>
    <n v="336"/>
    <n v="46"/>
    <n v="0.1825"/>
    <n v="0.37616898148148148"/>
  </r>
  <r>
    <x v="5"/>
    <s v="2016/2017"/>
    <x v="2"/>
    <m/>
    <x v="2"/>
    <s v="CA"/>
    <s v="Academic"/>
    <n v="220"/>
    <n v="220"/>
    <n v="5"/>
    <x v="16"/>
    <n v="94"/>
    <n v="117"/>
    <n v="45"/>
    <n v="0.16733796296296297"/>
    <n v="5.6168981481481479E-2"/>
  </r>
  <r>
    <x v="5"/>
    <s v="2016/2017"/>
    <x v="3"/>
    <m/>
    <x v="3"/>
    <s v="CA"/>
    <s v="Academic"/>
    <n v="78"/>
    <n v="78"/>
    <n v="1"/>
    <x v="111"/>
    <n v="66"/>
    <n v="8"/>
    <n v="13"/>
    <n v="0.25533564814814813"/>
    <n v="5.7002314814814818E-2"/>
  </r>
  <r>
    <x v="5"/>
    <s v="2016/2017"/>
    <x v="4"/>
    <m/>
    <x v="4"/>
    <s v="CA"/>
    <s v="Academic"/>
    <n v="73"/>
    <n v="73"/>
    <n v="0"/>
    <x v="112"/>
    <n v="40"/>
    <n v="53"/>
    <n v="6"/>
    <n v="0.21166666666666667"/>
    <n v="0.17500000000000002"/>
  </r>
  <r>
    <x v="5"/>
    <s v="2016/2017"/>
    <x v="5"/>
    <m/>
    <x v="5"/>
    <s v="CA"/>
    <s v="Academic"/>
    <n v="53"/>
    <n v="53"/>
    <n v="0"/>
    <x v="113"/>
    <n v="28"/>
    <n v="44"/>
    <n v="14"/>
    <n v="0.26500000000000001"/>
    <n v="0.34650462962962963"/>
  </r>
  <r>
    <x v="5"/>
    <s v="2016/2017"/>
    <x v="6"/>
    <m/>
    <x v="6"/>
    <s v="CA"/>
    <s v="Academic"/>
    <n v="527"/>
    <n v="527"/>
    <n v="10"/>
    <x v="114"/>
    <n v="346"/>
    <n v="81"/>
    <n v="228"/>
    <n v="0.26116898148148149"/>
    <n v="0.13966435185185186"/>
  </r>
  <r>
    <x v="5"/>
    <s v="2016/2017"/>
    <x v="7"/>
    <m/>
    <x v="7"/>
    <s v="CA"/>
    <s v="Academic"/>
    <n v="140"/>
    <n v="140"/>
    <n v="7"/>
    <x v="115"/>
    <n v="78"/>
    <n v="79"/>
    <n v="19"/>
    <n v="0.21682870370370369"/>
    <n v="0.13983796296296297"/>
  </r>
  <r>
    <x v="5"/>
    <s v="2016/2017"/>
    <x v="8"/>
    <m/>
    <x v="8"/>
    <s v="CA"/>
    <s v="Academic"/>
    <n v="6"/>
    <n v="6"/>
    <n v="1"/>
    <x v="116"/>
    <n v="4"/>
    <n v="1"/>
    <n v="1"/>
    <n v="0.20833333333333334"/>
    <n v="8.3333333333333329E-2"/>
  </r>
  <r>
    <x v="5"/>
    <s v="2016/2017"/>
    <x v="9"/>
    <m/>
    <x v="9"/>
    <s v="CA"/>
    <s v="Academic"/>
    <n v="92"/>
    <n v="92"/>
    <n v="3"/>
    <x v="117"/>
    <n v="29"/>
    <n v="60"/>
    <n v="11"/>
    <n v="0.13849537037037038"/>
    <n v="0.125"/>
  </r>
  <r>
    <x v="5"/>
    <s v="2016/2017"/>
    <x v="10"/>
    <m/>
    <x v="10"/>
    <s v="CA"/>
    <s v="Academic"/>
    <n v="117"/>
    <n v="117"/>
    <n v="2"/>
    <x v="118"/>
    <n v="75"/>
    <n v="47"/>
    <n v="21"/>
    <n v="0.3395023148148148"/>
    <n v="0.21633101851851852"/>
  </r>
  <r>
    <x v="5"/>
    <s v="2016/2017"/>
    <x v="11"/>
    <m/>
    <x v="11"/>
    <s v="CA"/>
    <s v="Academic"/>
    <n v="54"/>
    <n v="54"/>
    <n v="0"/>
    <x v="119"/>
    <n v="27"/>
    <n v="15"/>
    <n v="19"/>
    <n v="0.26466435185185183"/>
    <n v="0.29599537037037038"/>
  </r>
  <r>
    <x v="5"/>
    <s v="2016/2017"/>
    <x v="12"/>
    <m/>
    <x v="12"/>
    <s v="CA"/>
    <s v="Academic"/>
    <n v="33"/>
    <n v="33"/>
    <n v="1"/>
    <x v="120"/>
    <n v="13"/>
    <n v="10"/>
    <n v="15"/>
    <n v="0.17682870370370371"/>
    <n v="0.16783564814814814"/>
  </r>
  <r>
    <x v="5"/>
    <s v="2016/2017"/>
    <x v="13"/>
    <m/>
    <x v="13"/>
    <s v="CA"/>
    <s v="Academic"/>
    <n v="242"/>
    <n v="242"/>
    <n v="4"/>
    <x v="121"/>
    <n v="44"/>
    <n v="210"/>
    <n v="32"/>
    <n v="0.1270023148148148"/>
    <n v="0.17766203703703706"/>
  </r>
  <r>
    <x v="5"/>
    <s v="2016/2017"/>
    <x v="14"/>
    <m/>
    <x v="14"/>
    <s v="CA"/>
    <s v="Academic"/>
    <n v="19"/>
    <n v="19"/>
    <n v="0"/>
    <x v="122"/>
    <n v="19"/>
    <n v="3"/>
    <n v="7"/>
    <n v="0.42950231481481477"/>
    <n v="0.5118287037037037"/>
  </r>
  <r>
    <x v="5"/>
    <s v="2016/2017"/>
    <x v="15"/>
    <m/>
    <x v="15"/>
    <s v="CA"/>
    <s v="Academic"/>
    <n v="203"/>
    <n v="203"/>
    <n v="6"/>
    <x v="92"/>
    <n v="94"/>
    <n v="74"/>
    <n v="55"/>
    <n v="0.22349537037037037"/>
    <n v="0.25483796296296296"/>
  </r>
  <r>
    <x v="5"/>
    <s v="2016/2017"/>
    <x v="16"/>
    <m/>
    <x v="16"/>
    <s v="CA"/>
    <s v="Academic"/>
    <n v="188"/>
    <n v="188"/>
    <n v="2"/>
    <x v="20"/>
    <n v="179"/>
    <n v="36"/>
    <n v="39"/>
    <n v="0.29516203703703703"/>
    <n v="0.20916666666666664"/>
  </r>
  <r>
    <x v="5"/>
    <s v="2016/2017"/>
    <x v="17"/>
    <m/>
    <x v="17"/>
    <s v="CA"/>
    <s v="Academic"/>
    <n v="167"/>
    <n v="167"/>
    <n v="0"/>
    <x v="123"/>
    <n v="73"/>
    <n v="67"/>
    <n v="54"/>
    <n v="0.25216435185185188"/>
    <n v="0.13616898148148149"/>
  </r>
  <r>
    <x v="5"/>
    <s v="2016/2017"/>
    <x v="18"/>
    <m/>
    <x v="18"/>
    <s v="CA"/>
    <s v="Academic"/>
    <n v="159"/>
    <n v="159"/>
    <n v="2"/>
    <x v="83"/>
    <n v="124"/>
    <n v="65"/>
    <n v="19"/>
    <n v="0.29533564814814817"/>
    <n v="0.21099537037037039"/>
  </r>
  <r>
    <x v="5"/>
    <s v="2016/2017"/>
    <x v="19"/>
    <m/>
    <x v="19"/>
    <s v="CA"/>
    <s v="Academic"/>
    <n v="234"/>
    <n v="234"/>
    <n v="7"/>
    <x v="70"/>
    <n v="150"/>
    <n v="76"/>
    <n v="62"/>
    <n v="0.33567129629629627"/>
    <n v="0.21799768518518517"/>
  </r>
  <r>
    <x v="5"/>
    <s v="2016/2017"/>
    <x v="20"/>
    <m/>
    <x v="20"/>
    <s v="CA"/>
    <s v="Academic"/>
    <n v="300"/>
    <n v="300"/>
    <n v="3"/>
    <x v="124"/>
    <n v="93"/>
    <n v="183"/>
    <n v="66"/>
    <n v="0.14016203703703703"/>
    <n v="0.26483796296296297"/>
  </r>
  <r>
    <x v="5"/>
    <s v="2016/2017"/>
    <x v="21"/>
    <m/>
    <x v="21"/>
    <s v="CA"/>
    <s v="Academic"/>
    <n v="157"/>
    <n v="157"/>
    <n v="7"/>
    <x v="123"/>
    <n v="73"/>
    <n v="67"/>
    <n v="45"/>
    <n v="0.26400462962962962"/>
    <n v="0.29499999999999998"/>
  </r>
  <r>
    <x v="5"/>
    <s v="2016/2017"/>
    <x v="22"/>
    <m/>
    <x v="22"/>
    <s v="CA"/>
    <s v="Academic"/>
    <n v="6"/>
    <n v="4"/>
    <n v="1"/>
    <x v="64"/>
    <n v="0"/>
    <n v="6"/>
    <n v="2"/>
    <n v="0.17500000000000002"/>
    <n v="0"/>
  </r>
  <r>
    <x v="5"/>
    <s v="2016/2017"/>
    <x v="23"/>
    <m/>
    <x v="23"/>
    <s v="CA"/>
    <s v="Academic"/>
    <n v="34"/>
    <n v="33"/>
    <n v="0"/>
    <x v="5"/>
    <n v="11"/>
    <n v="22"/>
    <n v="9"/>
    <n v="0.18083333333333332"/>
    <n v="8.8831018518518531E-2"/>
  </r>
  <r>
    <x v="6"/>
    <s v="2016/2017"/>
    <x v="0"/>
    <m/>
    <x v="0"/>
    <s v="CA"/>
    <s v="Academic"/>
    <n v="457"/>
    <n v="454"/>
    <n v="16"/>
    <x v="125"/>
    <n v="176"/>
    <n v="117"/>
    <n v="137"/>
    <d v="1899-12-30T07:10:19"/>
    <d v="1899-12-30T04:19:41"/>
  </r>
  <r>
    <x v="6"/>
    <s v="2016/2017"/>
    <x v="1"/>
    <m/>
    <x v="1"/>
    <s v="CA"/>
    <s v="Academic"/>
    <n v="1163"/>
    <n v="1163"/>
    <n v="3"/>
    <x v="126"/>
    <n v="146"/>
    <n v="701"/>
    <n v="83"/>
    <d v="1899-12-30T04:22:48"/>
    <d v="1899-12-30T06:06:00"/>
  </r>
  <r>
    <x v="6"/>
    <s v="2016/2017"/>
    <x v="2"/>
    <m/>
    <x v="2"/>
    <s v="CA"/>
    <s v="Academic"/>
    <n v="266"/>
    <n v="266"/>
    <n v="1"/>
    <x v="15"/>
    <n v="103"/>
    <n v="76"/>
    <n v="45"/>
    <d v="1899-12-30T04:00:29"/>
    <d v="1899-12-30T03:23:31"/>
  </r>
  <r>
    <x v="6"/>
    <s v="2016/2017"/>
    <x v="3"/>
    <m/>
    <x v="3"/>
    <s v="CA"/>
    <s v="Academic"/>
    <n v="278"/>
    <n v="278"/>
    <n v="2"/>
    <x v="127"/>
    <n v="207"/>
    <n v="16"/>
    <n v="37"/>
    <d v="1899-12-30T06:03:36"/>
    <d v="1899-12-30T03:00:00"/>
  </r>
  <r>
    <x v="6"/>
    <s v="2016/2017"/>
    <x v="4"/>
    <m/>
    <x v="4"/>
    <s v="CA"/>
    <s v="Academic"/>
    <n v="123"/>
    <n v="123"/>
    <n v="0"/>
    <x v="128"/>
    <n v="43"/>
    <n v="55"/>
    <n v="8"/>
    <d v="1899-12-30T08:14:53"/>
    <d v="1899-12-30T04:06:00"/>
  </r>
  <r>
    <x v="6"/>
    <s v="2016/2017"/>
    <x v="5"/>
    <m/>
    <x v="5"/>
    <s v="CA"/>
    <s v="Academic"/>
    <n v="148"/>
    <n v="148"/>
    <n v="1"/>
    <x v="129"/>
    <n v="26"/>
    <n v="66"/>
    <n v="18"/>
    <d v="1899-12-30T05:02:10"/>
    <d v="1899-12-30T07:06:43"/>
  </r>
  <r>
    <x v="6"/>
    <s v="2016/2017"/>
    <x v="6"/>
    <m/>
    <x v="6"/>
    <s v="CA"/>
    <s v="Academic"/>
    <n v="1058"/>
    <n v="1056"/>
    <n v="5"/>
    <x v="130"/>
    <n v="523"/>
    <n v="81"/>
    <n v="242"/>
    <d v="1899-12-30T07:11:17"/>
    <d v="1899-12-30T02:13:12"/>
  </r>
  <r>
    <x v="6"/>
    <s v="2016/2017"/>
    <x v="7"/>
    <m/>
    <x v="7"/>
    <s v="CA"/>
    <s v="Academic"/>
    <n v="490"/>
    <n v="490"/>
    <n v="10"/>
    <x v="131"/>
    <n v="164"/>
    <n v="185"/>
    <n v="70"/>
    <d v="1899-12-30T05:06:58"/>
    <d v="1899-12-30T02:14:10"/>
  </r>
  <r>
    <x v="6"/>
    <s v="2016/2017"/>
    <x v="8"/>
    <m/>
    <x v="8"/>
    <s v="CA"/>
    <s v="Academic"/>
    <n v="13"/>
    <n v="13"/>
    <n v="1"/>
    <x v="64"/>
    <n v="3"/>
    <n v="3"/>
    <n v="0"/>
    <d v="1899-12-30T05:04:05"/>
    <d v="1899-12-30T00:00:00"/>
  </r>
  <r>
    <x v="6"/>
    <s v="2016/2017"/>
    <x v="9"/>
    <m/>
    <x v="9"/>
    <s v="CA"/>
    <s v="Academic"/>
    <n v="121"/>
    <n v="121"/>
    <n v="1"/>
    <x v="13"/>
    <n v="44"/>
    <n v="41"/>
    <n v="9"/>
    <d v="1899-12-30T04:11:46"/>
    <d v="1899-12-30T02:21:22"/>
  </r>
  <r>
    <x v="6"/>
    <s v="2016/2017"/>
    <x v="10"/>
    <m/>
    <x v="10"/>
    <s v="CA"/>
    <s v="Academic"/>
    <n v="286"/>
    <n v="286"/>
    <n v="1"/>
    <x v="132"/>
    <n v="120"/>
    <n v="90"/>
    <n v="38"/>
    <d v="1899-12-30T05:18:43"/>
    <d v="1899-12-30T06:10:05"/>
  </r>
  <r>
    <x v="6"/>
    <s v="2016/2017"/>
    <x v="11"/>
    <m/>
    <x v="11"/>
    <s v="CA"/>
    <s v="Academic"/>
    <n v="86"/>
    <n v="86"/>
    <n v="2"/>
    <x v="133"/>
    <n v="42"/>
    <n v="10"/>
    <n v="14"/>
    <d v="1899-12-30T10:07:55"/>
    <d v="1899-12-30T05:06:58"/>
  </r>
  <r>
    <x v="6"/>
    <s v="2016/2017"/>
    <x v="12"/>
    <m/>
    <x v="12"/>
    <s v="CA"/>
    <s v="Academic"/>
    <n v="66"/>
    <n v="66"/>
    <n v="2"/>
    <x v="134"/>
    <n v="27"/>
    <n v="26"/>
    <n v="7"/>
    <d v="1899-12-30T06:14:53"/>
    <d v="1899-12-30T05:13:41"/>
  </r>
  <r>
    <x v="6"/>
    <s v="2016/2017"/>
    <x v="13"/>
    <m/>
    <x v="13"/>
    <s v="CA"/>
    <s v="Academic"/>
    <n v="198"/>
    <n v="198"/>
    <n v="1"/>
    <x v="135"/>
    <n v="81"/>
    <n v="61"/>
    <n v="15"/>
    <d v="1899-12-30T06:01:55"/>
    <d v="1899-12-30T03:03:07"/>
  </r>
  <r>
    <x v="6"/>
    <s v="2016/2017"/>
    <x v="14"/>
    <m/>
    <x v="14"/>
    <s v="CA"/>
    <s v="Academic"/>
    <n v="52"/>
    <n v="52"/>
    <n v="1"/>
    <x v="136"/>
    <n v="17"/>
    <n v="14"/>
    <n v="10"/>
    <d v="1899-12-30T05:19:26"/>
    <d v="1899-12-30T11:09:36"/>
  </r>
  <r>
    <x v="6"/>
    <s v="2016/2017"/>
    <x v="15"/>
    <m/>
    <x v="15"/>
    <s v="CA"/>
    <s v="Academic"/>
    <n v="286"/>
    <n v="285"/>
    <n v="7"/>
    <x v="17"/>
    <n v="123"/>
    <n v="64"/>
    <n v="43"/>
    <d v="1899-12-30T08:12:43"/>
    <d v="1899-12-30T06:01:12"/>
  </r>
  <r>
    <x v="6"/>
    <s v="2016/2017"/>
    <x v="16"/>
    <m/>
    <x v="16"/>
    <s v="CA"/>
    <s v="Academic"/>
    <n v="239"/>
    <n v="239"/>
    <n v="6"/>
    <x v="137"/>
    <n v="137"/>
    <n v="22"/>
    <n v="34"/>
    <d v="1899-12-30T09:09:07"/>
    <d v="1899-12-30T05:00:00"/>
  </r>
  <r>
    <x v="6"/>
    <s v="2016/2017"/>
    <x v="17"/>
    <m/>
    <x v="17"/>
    <s v="CA"/>
    <s v="Academic"/>
    <n v="296"/>
    <n v="296"/>
    <n v="0"/>
    <x v="138"/>
    <n v="116"/>
    <n v="83"/>
    <n v="48"/>
    <d v="1899-12-30T06:22:34"/>
    <d v="1899-12-30T03:00:29"/>
  </r>
  <r>
    <x v="6"/>
    <s v="2016/2017"/>
    <x v="18"/>
    <m/>
    <x v="18"/>
    <s v="CA"/>
    <s v="Academic"/>
    <n v="404"/>
    <n v="404"/>
    <n v="0"/>
    <x v="139"/>
    <n v="214"/>
    <n v="77"/>
    <n v="19"/>
    <d v="1899-12-30T06:20:53"/>
    <d v="1899-12-30T04:00:00"/>
  </r>
  <r>
    <x v="6"/>
    <s v="2016/2017"/>
    <x v="19"/>
    <m/>
    <x v="19"/>
    <s v="CA"/>
    <s v="Academic"/>
    <n v="467"/>
    <n v="467"/>
    <n v="5"/>
    <x v="140"/>
    <n v="250"/>
    <n v="75"/>
    <n v="57"/>
    <d v="1899-12-30T10:09:07"/>
    <d v="1899-12-30T03:07:41"/>
  </r>
  <r>
    <x v="6"/>
    <s v="2016/2017"/>
    <x v="20"/>
    <m/>
    <x v="20"/>
    <s v="CA"/>
    <s v="Academic"/>
    <n v="340"/>
    <n v="340"/>
    <n v="1"/>
    <x v="141"/>
    <n v="86"/>
    <n v="170"/>
    <n v="31"/>
    <d v="1899-12-30T04:17:02"/>
    <d v="1899-12-30T07:03:07"/>
  </r>
  <r>
    <x v="6"/>
    <s v="2016/2017"/>
    <x v="21"/>
    <m/>
    <x v="21"/>
    <s v="CA"/>
    <s v="Academic"/>
    <n v="200"/>
    <n v="200"/>
    <n v="2"/>
    <x v="142"/>
    <n v="59"/>
    <n v="72"/>
    <n v="36"/>
    <d v="1899-12-30T06:22:34"/>
    <d v="1899-12-30T04:13:55"/>
  </r>
  <r>
    <x v="6"/>
    <s v="2016/2017"/>
    <x v="22"/>
    <m/>
    <x v="22"/>
    <s v="CA"/>
    <s v="Academic"/>
    <n v="6"/>
    <n v="5"/>
    <n v="1"/>
    <x v="108"/>
    <n v="0"/>
    <n v="1"/>
    <n v="1"/>
    <d v="1899-12-30T00:00:00"/>
    <d v="1899-12-30T00:00:00"/>
  </r>
  <r>
    <x v="6"/>
    <s v="2016/2017"/>
    <x v="23"/>
    <m/>
    <x v="23"/>
    <s v="CA"/>
    <s v="Academic"/>
    <n v="38"/>
    <n v="38"/>
    <n v="0"/>
    <x v="143"/>
    <n v="15"/>
    <n v="10"/>
    <n v="5"/>
    <d v="1899-12-30T05:11:31"/>
    <d v="1899-12-30T03:04:48"/>
  </r>
  <r>
    <x v="7"/>
    <s v="2016/2017"/>
    <x v="0"/>
    <m/>
    <x v="0"/>
    <s v="CA"/>
    <s v="Academic"/>
    <n v="580"/>
    <n v="578"/>
    <n v="8"/>
    <x v="25"/>
    <n v="207"/>
    <n v="196"/>
    <n v="167"/>
    <n v="0.215"/>
    <n v="0.13817129629629629"/>
  </r>
  <r>
    <x v="7"/>
    <s v="2016/2017"/>
    <x v="1"/>
    <m/>
    <x v="1"/>
    <s v="CA"/>
    <s v="Academic"/>
    <n v="1251"/>
    <n v="1251"/>
    <n v="13"/>
    <x v="144"/>
    <n v="214"/>
    <n v="1008"/>
    <n v="108"/>
    <n v="0.16733796296296297"/>
    <n v="0.29533564814814817"/>
  </r>
  <r>
    <x v="7"/>
    <s v="2016/2017"/>
    <x v="2"/>
    <m/>
    <x v="2"/>
    <s v="CA"/>
    <s v="Academic"/>
    <n v="727"/>
    <n v="727"/>
    <n v="20"/>
    <x v="145"/>
    <n v="225"/>
    <n v="357"/>
    <n v="101"/>
    <n v="9.7997685185185188E-2"/>
    <n v="8.7500000000000008E-2"/>
  </r>
  <r>
    <x v="7"/>
    <s v="2016/2017"/>
    <x v="3"/>
    <m/>
    <x v="3"/>
    <s v="CA"/>
    <s v="Academic"/>
    <n v="185"/>
    <n v="185"/>
    <n v="4"/>
    <x v="146"/>
    <n v="139"/>
    <n v="14"/>
    <n v="30"/>
    <n v="0.25549768518518517"/>
    <n v="0.13"/>
  </r>
  <r>
    <x v="7"/>
    <s v="2016/2017"/>
    <x v="4"/>
    <m/>
    <x v="4"/>
    <s v="CA"/>
    <s v="Academic"/>
    <n v="157"/>
    <n v="157"/>
    <n v="3"/>
    <x v="147"/>
    <n v="61"/>
    <n v="47"/>
    <n v="16"/>
    <n v="0.22400462962962964"/>
    <n v="9.7997685185185188E-2"/>
  </r>
  <r>
    <x v="7"/>
    <s v="2016/2017"/>
    <x v="5"/>
    <m/>
    <x v="5"/>
    <s v="CA"/>
    <s v="Academic"/>
    <n v="165"/>
    <n v="165"/>
    <n v="6"/>
    <x v="148"/>
    <n v="46"/>
    <n v="66"/>
    <n v="30"/>
    <n v="0.25150462962962966"/>
    <n v="0.21283564814814815"/>
  </r>
  <r>
    <x v="7"/>
    <s v="2016/2017"/>
    <x v="6"/>
    <m/>
    <x v="6"/>
    <s v="CA"/>
    <s v="Academic"/>
    <n v="1354"/>
    <n v="1353"/>
    <n v="8"/>
    <x v="149"/>
    <n v="743"/>
    <n v="183"/>
    <n v="415"/>
    <n v="0.25833333333333336"/>
    <n v="0.12666666666666668"/>
  </r>
  <r>
    <x v="7"/>
    <s v="2016/2017"/>
    <x v="7"/>
    <m/>
    <x v="7"/>
    <s v="CA"/>
    <s v="Academic"/>
    <n v="683"/>
    <n v="683"/>
    <n v="14"/>
    <x v="150"/>
    <n v="220"/>
    <n v="363"/>
    <n v="75"/>
    <n v="0.1668287037037037"/>
    <n v="8.9502314814814812E-2"/>
  </r>
  <r>
    <x v="7"/>
    <s v="2016/2017"/>
    <x v="8"/>
    <m/>
    <x v="8"/>
    <s v="CA"/>
    <s v="Academic"/>
    <n v="11"/>
    <n v="11"/>
    <n v="0"/>
    <x v="74"/>
    <n v="4"/>
    <n v="5"/>
    <n v="4"/>
    <n v="0.16849537037037035"/>
    <n v="0.21666666666666667"/>
  </r>
  <r>
    <x v="7"/>
    <s v="2016/2017"/>
    <x v="9"/>
    <m/>
    <x v="9"/>
    <s v="CA"/>
    <s v="Academic"/>
    <n v="169"/>
    <n v="168"/>
    <n v="5"/>
    <x v="109"/>
    <n v="44"/>
    <n v="110"/>
    <n v="16"/>
    <n v="9.8831018518518512E-2"/>
    <n v="0.17716435185185186"/>
  </r>
  <r>
    <x v="7"/>
    <s v="2016/2017"/>
    <x v="10"/>
    <m/>
    <x v="10"/>
    <s v="CA"/>
    <s v="Academic"/>
    <n v="220"/>
    <n v="220"/>
    <n v="0"/>
    <x v="48"/>
    <n v="150"/>
    <n v="45"/>
    <n v="30"/>
    <n v="0.26"/>
    <n v="0.21049768518518519"/>
  </r>
  <r>
    <x v="7"/>
    <s v="2016/2017"/>
    <x v="11"/>
    <m/>
    <x v="11"/>
    <s v="CA"/>
    <s v="Academic"/>
    <n v="134"/>
    <n v="134"/>
    <n v="1"/>
    <x v="151"/>
    <n v="58"/>
    <n v="49"/>
    <n v="30"/>
    <n v="0.25016203703703704"/>
    <n v="0.25883101851851853"/>
  </r>
  <r>
    <x v="7"/>
    <s v="2016/2017"/>
    <x v="12"/>
    <m/>
    <x v="12"/>
    <s v="CA"/>
    <s v="Academic"/>
    <n v="78"/>
    <n v="78"/>
    <n v="6"/>
    <x v="134"/>
    <n v="26"/>
    <n v="27"/>
    <n v="16"/>
    <n v="0.17766203703703706"/>
    <n v="0.13849537037037038"/>
  </r>
  <r>
    <x v="7"/>
    <s v="2016/2017"/>
    <x v="13"/>
    <m/>
    <x v="13"/>
    <s v="CA"/>
    <s v="Academic"/>
    <n v="316"/>
    <n v="316"/>
    <n v="5"/>
    <x v="152"/>
    <n v="116"/>
    <n v="169"/>
    <n v="25"/>
    <n v="0.13150462962962964"/>
    <n v="0.13233796296296296"/>
  </r>
  <r>
    <x v="7"/>
    <s v="2016/2017"/>
    <x v="14"/>
    <m/>
    <x v="14"/>
    <s v="CA"/>
    <s v="Academic"/>
    <n v="79"/>
    <n v="79"/>
    <n v="2"/>
    <x v="153"/>
    <n v="33"/>
    <n v="12"/>
    <n v="17"/>
    <n v="0.29866898148148147"/>
    <n v="0.2131712962962963"/>
  </r>
  <r>
    <x v="7"/>
    <s v="2016/2017"/>
    <x v="15"/>
    <m/>
    <x v="15"/>
    <s v="CA"/>
    <s v="Academic"/>
    <n v="349"/>
    <n v="349"/>
    <n v="3"/>
    <x v="154"/>
    <n v="166"/>
    <n v="135"/>
    <n v="65"/>
    <n v="0.26216435185185188"/>
    <n v="0.13400462962962964"/>
  </r>
  <r>
    <x v="7"/>
    <s v="2016/2017"/>
    <x v="16"/>
    <m/>
    <x v="16"/>
    <s v="CA"/>
    <s v="Academic"/>
    <n v="338"/>
    <n v="338"/>
    <n v="5"/>
    <x v="155"/>
    <n v="186"/>
    <n v="63"/>
    <n v="53"/>
    <n v="0.26049768518518518"/>
    <n v="0.17799768518518519"/>
  </r>
  <r>
    <x v="7"/>
    <s v="2016/2017"/>
    <x v="17"/>
    <m/>
    <x v="17"/>
    <s v="CA"/>
    <s v="Academic"/>
    <n v="521"/>
    <n v="521"/>
    <n v="0"/>
    <x v="156"/>
    <n v="179"/>
    <n v="173"/>
    <n v="146"/>
    <n v="0.20849537037037036"/>
    <n v="9.5000000000000015E-2"/>
  </r>
  <r>
    <x v="7"/>
    <s v="2016/2017"/>
    <x v="18"/>
    <m/>
    <x v="18"/>
    <s v="CA"/>
    <s v="Academic"/>
    <n v="621"/>
    <n v="621"/>
    <n v="6"/>
    <x v="157"/>
    <n v="384"/>
    <n v="163"/>
    <n v="47"/>
    <n v="0.22216435185185188"/>
    <n v="0.13216435185185185"/>
  </r>
  <r>
    <x v="7"/>
    <s v="2016/2017"/>
    <x v="19"/>
    <m/>
    <x v="19"/>
    <s v="CA"/>
    <s v="Academic"/>
    <n v="443"/>
    <n v="443"/>
    <n v="4"/>
    <x v="158"/>
    <n v="304"/>
    <n v="110"/>
    <n v="54"/>
    <n v="0.34166666666666662"/>
    <n v="0.21083333333333332"/>
  </r>
  <r>
    <x v="7"/>
    <s v="2016/2017"/>
    <x v="20"/>
    <m/>
    <x v="20"/>
    <s v="CA"/>
    <s v="Academic"/>
    <n v="562"/>
    <n v="561"/>
    <n v="3"/>
    <x v="159"/>
    <n v="193"/>
    <n v="277"/>
    <n v="65"/>
    <n v="0.13950231481481482"/>
    <n v="0.25700231481481478"/>
  </r>
  <r>
    <x v="7"/>
    <s v="2016/2017"/>
    <x v="21"/>
    <m/>
    <x v="21"/>
    <s v="CA"/>
    <s v="Academic"/>
    <n v="294"/>
    <n v="294"/>
    <n v="8"/>
    <x v="24"/>
    <n v="108"/>
    <n v="89"/>
    <n v="46"/>
    <n v="0.25216435185185188"/>
    <n v="0.17900462962962962"/>
  </r>
  <r>
    <x v="7"/>
    <s v="2016/2017"/>
    <x v="22"/>
    <m/>
    <x v="22"/>
    <s v="CA"/>
    <s v="Academic"/>
    <n v="9"/>
    <n v="8"/>
    <n v="1"/>
    <x v="22"/>
    <n v="3"/>
    <n v="5"/>
    <n v="0"/>
    <n v="0.26250000000000001"/>
    <n v="0"/>
  </r>
  <r>
    <x v="7"/>
    <s v="2016/2017"/>
    <x v="23"/>
    <m/>
    <x v="23"/>
    <s v="CA"/>
    <s v="Academic"/>
    <n v="94"/>
    <n v="92"/>
    <n v="0"/>
    <x v="160"/>
    <n v="29"/>
    <n v="31"/>
    <n v="18"/>
    <n v="0.18299768518518519"/>
    <n v="9.3495370370370368E-2"/>
  </r>
  <r>
    <x v="8"/>
    <s v="2016/2017"/>
    <x v="0"/>
    <m/>
    <x v="0"/>
    <s v="CA"/>
    <s v="Academic"/>
    <n v="456"/>
    <n v="453"/>
    <n v="13"/>
    <x v="54"/>
    <n v="135"/>
    <n v="124"/>
    <n v="203"/>
    <n v="0.21599537037037039"/>
    <n v="0.17666666666666667"/>
  </r>
  <r>
    <x v="8"/>
    <s v="2016/2017"/>
    <x v="1"/>
    <m/>
    <x v="1"/>
    <s v="CA"/>
    <s v="Academic"/>
    <n v="681"/>
    <n v="681"/>
    <n v="2"/>
    <x v="161"/>
    <n v="120"/>
    <n v="528"/>
    <n v="60"/>
    <n v="0.17549768518518519"/>
    <n v="0.34383101851851849"/>
  </r>
  <r>
    <x v="8"/>
    <s v="2016/2017"/>
    <x v="2"/>
    <m/>
    <x v="2"/>
    <s v="CA"/>
    <s v="Academic"/>
    <n v="640"/>
    <n v="640"/>
    <n v="7"/>
    <x v="162"/>
    <n v="241"/>
    <n v="317"/>
    <n v="97"/>
    <n v="0.12983796296296296"/>
    <n v="8.516203703703705E-2"/>
  </r>
  <r>
    <x v="8"/>
    <s v="2016/2017"/>
    <x v="3"/>
    <m/>
    <x v="3"/>
    <s v="CA"/>
    <s v="Academic"/>
    <n v="240"/>
    <n v="240"/>
    <n v="2"/>
    <x v="163"/>
    <n v="179"/>
    <n v="23"/>
    <n v="23"/>
    <n v="0.20932870370370371"/>
    <n v="9.4166666666666662E-2"/>
  </r>
  <r>
    <x v="8"/>
    <s v="2016/2017"/>
    <x v="4"/>
    <m/>
    <x v="4"/>
    <s v="CA"/>
    <s v="Academic"/>
    <n v="272"/>
    <n v="272"/>
    <n v="2"/>
    <x v="164"/>
    <n v="80"/>
    <n v="156"/>
    <n v="26"/>
    <n v="0.21983796296296296"/>
    <n v="0.21283564814814815"/>
  </r>
  <r>
    <x v="8"/>
    <s v="2016/2017"/>
    <x v="5"/>
    <m/>
    <x v="5"/>
    <s v="CA"/>
    <s v="Academic"/>
    <n v="205"/>
    <n v="205"/>
    <n v="3"/>
    <x v="165"/>
    <n v="71"/>
    <n v="107"/>
    <n v="53"/>
    <n v="0.25650462962962967"/>
    <n v="0.21583333333333332"/>
  </r>
  <r>
    <x v="8"/>
    <s v="2016/2017"/>
    <x v="6"/>
    <m/>
    <x v="6"/>
    <s v="CA"/>
    <s v="Academic"/>
    <n v="1541"/>
    <n v="1539"/>
    <n v="8"/>
    <x v="166"/>
    <n v="842"/>
    <n v="215"/>
    <n v="551"/>
    <n v="0.26266203703703705"/>
    <n v="0.13333333333333333"/>
  </r>
  <r>
    <x v="8"/>
    <s v="2016/2017"/>
    <x v="7"/>
    <m/>
    <x v="7"/>
    <s v="CA"/>
    <s v="Academic"/>
    <n v="696"/>
    <n v="696"/>
    <n v="16"/>
    <x v="167"/>
    <n v="214"/>
    <n v="430"/>
    <n v="78"/>
    <n v="0.13866898148148146"/>
    <n v="8.9166666666666672E-2"/>
  </r>
  <r>
    <x v="8"/>
    <s v="2016/2017"/>
    <x v="8"/>
    <m/>
    <x v="8"/>
    <s v="CA"/>
    <s v="Academic"/>
    <n v="8"/>
    <n v="8"/>
    <n v="1"/>
    <x v="74"/>
    <n v="4"/>
    <n v="5"/>
    <n v="2"/>
    <n v="0.42216435185185186"/>
    <n v="4.9999999999999996E-2"/>
  </r>
  <r>
    <x v="8"/>
    <s v="2016/2017"/>
    <x v="9"/>
    <m/>
    <x v="9"/>
    <s v="CA"/>
    <s v="Academic"/>
    <n v="240"/>
    <n v="240"/>
    <n v="4"/>
    <x v="168"/>
    <n v="53"/>
    <n v="154"/>
    <n v="31"/>
    <n v="9.3171296296296294E-2"/>
    <n v="0.1806712962962963"/>
  </r>
  <r>
    <x v="8"/>
    <s v="2016/2017"/>
    <x v="10"/>
    <m/>
    <x v="10"/>
    <s v="CA"/>
    <s v="Academic"/>
    <n v="284"/>
    <n v="284"/>
    <n v="2"/>
    <x v="70"/>
    <n v="148"/>
    <n v="78"/>
    <n v="49"/>
    <n v="0.25833333333333336"/>
    <n v="0.25650462962962967"/>
  </r>
  <r>
    <x v="8"/>
    <s v="2016/2017"/>
    <x v="11"/>
    <m/>
    <x v="11"/>
    <s v="CA"/>
    <s v="Academic"/>
    <n v="145"/>
    <n v="145"/>
    <n v="2"/>
    <x v="96"/>
    <n v="58"/>
    <n v="53"/>
    <n v="32"/>
    <n v="0.22483796296296296"/>
    <n v="0.21349537037037036"/>
  </r>
  <r>
    <x v="8"/>
    <s v="2016/2017"/>
    <x v="12"/>
    <m/>
    <x v="12"/>
    <s v="CA"/>
    <s v="Academic"/>
    <n v="98"/>
    <n v="98"/>
    <n v="1"/>
    <x v="80"/>
    <n v="22"/>
    <n v="35"/>
    <n v="42"/>
    <n v="0.1825"/>
    <n v="0.17983796296296295"/>
  </r>
  <r>
    <x v="8"/>
    <s v="2016/2017"/>
    <x v="13"/>
    <m/>
    <x v="13"/>
    <s v="CA"/>
    <s v="Academic"/>
    <n v="434"/>
    <n v="434"/>
    <n v="3"/>
    <x v="169"/>
    <n v="144"/>
    <n v="255"/>
    <n v="30"/>
    <n v="0.13317129629629629"/>
    <n v="0.13883101851851851"/>
  </r>
  <r>
    <x v="8"/>
    <s v="2016/2017"/>
    <x v="14"/>
    <m/>
    <x v="14"/>
    <s v="CA"/>
    <s v="Academic"/>
    <n v="105"/>
    <n v="104"/>
    <n v="4"/>
    <x v="111"/>
    <n v="48"/>
    <n v="26"/>
    <n v="36"/>
    <n v="0.22233796296296296"/>
    <n v="0.3031712962962963"/>
  </r>
  <r>
    <x v="8"/>
    <s v="2016/2017"/>
    <x v="15"/>
    <m/>
    <x v="15"/>
    <s v="CA"/>
    <s v="Academic"/>
    <n v="361"/>
    <n v="358"/>
    <n v="10"/>
    <x v="170"/>
    <n v="164"/>
    <n v="160"/>
    <n v="54"/>
    <n v="0.21583333333333332"/>
    <n v="0.17866898148148147"/>
  </r>
  <r>
    <x v="8"/>
    <s v="2016/2017"/>
    <x v="16"/>
    <m/>
    <x v="16"/>
    <s v="CA"/>
    <s v="Academic"/>
    <n v="384"/>
    <n v="384"/>
    <n v="14"/>
    <x v="171"/>
    <n v="265"/>
    <n v="81"/>
    <n v="61"/>
    <n v="0.2543287037037037"/>
    <n v="0.13616898148148149"/>
  </r>
  <r>
    <x v="8"/>
    <s v="2016/2017"/>
    <x v="17"/>
    <m/>
    <x v="17"/>
    <s v="CA"/>
    <s v="Academic"/>
    <n v="369"/>
    <n v="369"/>
    <n v="1"/>
    <x v="172"/>
    <n v="155"/>
    <n v="161"/>
    <n v="99"/>
    <n v="0.21033564814814817"/>
    <n v="9.9004629629629637E-2"/>
  </r>
  <r>
    <x v="8"/>
    <s v="2016/2017"/>
    <x v="18"/>
    <m/>
    <x v="18"/>
    <s v="CA"/>
    <s v="Academic"/>
    <n v="463"/>
    <n v="463"/>
    <n v="5"/>
    <x v="173"/>
    <n v="315"/>
    <n v="156"/>
    <n v="46"/>
    <n v="0.25"/>
    <n v="0.20833333333333334"/>
  </r>
  <r>
    <x v="8"/>
    <s v="2016/2017"/>
    <x v="19"/>
    <m/>
    <x v="19"/>
    <s v="CA"/>
    <s v="Academic"/>
    <n v="587"/>
    <n v="587"/>
    <n v="2"/>
    <x v="174"/>
    <n v="259"/>
    <n v="233"/>
    <n v="81"/>
    <n v="0.2543287037037037"/>
    <n v="0.12866898148148148"/>
  </r>
  <r>
    <x v="8"/>
    <s v="2016/2017"/>
    <x v="20"/>
    <m/>
    <x v="20"/>
    <s v="CA"/>
    <s v="Academic"/>
    <n v="505"/>
    <n v="504"/>
    <n v="4"/>
    <x v="175"/>
    <n v="173"/>
    <n v="265"/>
    <n v="88"/>
    <n v="0.16866898148148149"/>
    <n v="0.29400462962962964"/>
  </r>
  <r>
    <x v="8"/>
    <s v="2016/2017"/>
    <x v="21"/>
    <m/>
    <x v="21"/>
    <s v="CA"/>
    <s v="Academic"/>
    <n v="342"/>
    <n v="338"/>
    <n v="5"/>
    <x v="176"/>
    <n v="118"/>
    <n v="130"/>
    <n v="73"/>
    <n v="0.21983796296296296"/>
    <n v="0.21266203703703704"/>
  </r>
  <r>
    <x v="8"/>
    <s v="2016/2017"/>
    <x v="22"/>
    <m/>
    <x v="22"/>
    <s v="CA"/>
    <s v="Academic"/>
    <n v="11"/>
    <n v="8"/>
    <n v="2"/>
    <x v="177"/>
    <n v="0"/>
    <n v="11"/>
    <n v="0"/>
    <n v="0.13866898148148146"/>
    <n v="0"/>
  </r>
  <r>
    <x v="8"/>
    <s v="2016/2017"/>
    <x v="23"/>
    <m/>
    <x v="23"/>
    <s v="CA"/>
    <s v="Academic"/>
    <n v="85"/>
    <n v="84"/>
    <n v="1"/>
    <x v="178"/>
    <n v="32"/>
    <n v="52"/>
    <n v="10"/>
    <n v="0.16966435185185183"/>
    <n v="0.125"/>
  </r>
  <r>
    <x v="9"/>
    <s v="2016/2017"/>
    <x v="0"/>
    <m/>
    <x v="0"/>
    <s v="CA"/>
    <s v="Academic"/>
    <n v="468"/>
    <n v="466"/>
    <n v="19"/>
    <x v="176"/>
    <n v="130"/>
    <n v="118"/>
    <n v="166"/>
    <d v="1899-12-30T04:23:02"/>
    <d v="1899-12-30T04:22:34"/>
  </r>
  <r>
    <x v="9"/>
    <s v="2016/2017"/>
    <x v="1"/>
    <m/>
    <x v="1"/>
    <s v="CA"/>
    <s v="Academic"/>
    <n v="1041"/>
    <n v="1040"/>
    <n v="10"/>
    <x v="179"/>
    <n v="138"/>
    <n v="802"/>
    <n v="62"/>
    <d v="1899-12-30T03:21:22"/>
    <d v="1899-12-30T05:06:29"/>
  </r>
  <r>
    <x v="9"/>
    <s v="2016/2017"/>
    <x v="2"/>
    <m/>
    <x v="2"/>
    <s v="CA"/>
    <s v="Academic"/>
    <n v="518"/>
    <n v="518"/>
    <n v="10"/>
    <x v="180"/>
    <n v="167"/>
    <n v="283"/>
    <n v="57"/>
    <d v="1899-12-30T03:06:29"/>
    <d v="1899-12-30T02:21:22"/>
  </r>
  <r>
    <x v="9"/>
    <s v="2016/2017"/>
    <x v="3"/>
    <m/>
    <x v="3"/>
    <s v="CA"/>
    <s v="Academic"/>
    <n v="209"/>
    <n v="209"/>
    <n v="2"/>
    <x v="48"/>
    <n v="178"/>
    <n v="17"/>
    <n v="26"/>
    <d v="1899-12-30T06:10:05"/>
    <d v="1899-12-30T02:05:31"/>
  </r>
  <r>
    <x v="9"/>
    <s v="2016/2017"/>
    <x v="4"/>
    <m/>
    <x v="4"/>
    <s v="CA"/>
    <s v="Academic"/>
    <n v="311"/>
    <n v="311"/>
    <n v="2"/>
    <x v="181"/>
    <n v="56"/>
    <n v="276"/>
    <n v="11"/>
    <d v="1899-12-30T04:16:48"/>
    <d v="1899-12-30T03:06:29"/>
  </r>
  <r>
    <x v="9"/>
    <s v="2016/2017"/>
    <x v="5"/>
    <m/>
    <x v="5"/>
    <s v="CA"/>
    <s v="Academic"/>
    <n v="154"/>
    <n v="154"/>
    <n v="4"/>
    <x v="151"/>
    <n v="41"/>
    <n v="66"/>
    <n v="24"/>
    <d v="1899-12-30T06:07:12"/>
    <d v="1899-12-30T05:10:05"/>
  </r>
  <r>
    <x v="9"/>
    <s v="2016/2017"/>
    <x v="6"/>
    <m/>
    <x v="6"/>
    <s v="CA"/>
    <s v="Academic"/>
    <n v="1244"/>
    <n v="1243"/>
    <n v="8"/>
    <x v="182"/>
    <n v="630"/>
    <n v="164"/>
    <n v="392"/>
    <d v="1899-12-30T06:21:50"/>
    <d v="1899-12-30T02:20:53"/>
  </r>
  <r>
    <x v="9"/>
    <s v="2016/2017"/>
    <x v="7"/>
    <m/>
    <x v="7"/>
    <s v="CA"/>
    <s v="Academic"/>
    <n v="747"/>
    <n v="746"/>
    <n v="12"/>
    <x v="183"/>
    <n v="180"/>
    <n v="455"/>
    <n v="78"/>
    <d v="1899-12-30T02:20:10"/>
    <d v="1899-12-30T02:03:36"/>
  </r>
  <r>
    <x v="9"/>
    <s v="2016/2017"/>
    <x v="8"/>
    <m/>
    <x v="8"/>
    <s v="CA"/>
    <s v="Academic"/>
    <n v="3"/>
    <n v="3"/>
    <n v="0"/>
    <x v="8"/>
    <n v="1"/>
    <n v="1"/>
    <n v="0"/>
    <d v="1899-12-30T04:12:00"/>
    <d v="1899-12-30T00:00:00"/>
  </r>
  <r>
    <x v="9"/>
    <s v="2016/2017"/>
    <x v="9"/>
    <m/>
    <x v="9"/>
    <s v="CA"/>
    <s v="Academic"/>
    <n v="253"/>
    <n v="252"/>
    <n v="3"/>
    <x v="184"/>
    <n v="60"/>
    <n v="161"/>
    <n v="19"/>
    <d v="1899-12-30T03:02:24"/>
    <d v="1899-12-30T03:15:07"/>
  </r>
  <r>
    <x v="9"/>
    <s v="2016/2017"/>
    <x v="10"/>
    <m/>
    <x v="10"/>
    <s v="CA"/>
    <s v="Academic"/>
    <n v="278"/>
    <n v="278"/>
    <n v="4"/>
    <x v="184"/>
    <n v="168"/>
    <n v="53"/>
    <n v="46"/>
    <d v="1899-12-30T06:14:53"/>
    <d v="1899-12-30T06:22:19"/>
  </r>
  <r>
    <x v="9"/>
    <s v="2016/2017"/>
    <x v="11"/>
    <m/>
    <x v="11"/>
    <s v="CA"/>
    <s v="Academic"/>
    <n v="88"/>
    <n v="88"/>
    <n v="1"/>
    <x v="78"/>
    <n v="59"/>
    <n v="20"/>
    <n v="20"/>
    <d v="1899-12-30T07:05:31"/>
    <d v="1899-12-30T07:22:48"/>
  </r>
  <r>
    <x v="9"/>
    <s v="2016/2017"/>
    <x v="12"/>
    <m/>
    <x v="12"/>
    <s v="CA"/>
    <s v="Academic"/>
    <n v="84"/>
    <n v="83"/>
    <n v="2"/>
    <x v="185"/>
    <n v="23"/>
    <n v="27"/>
    <n v="28"/>
    <d v="1899-12-30T03:23:31"/>
    <d v="1899-12-30T04:03:22"/>
  </r>
  <r>
    <x v="9"/>
    <s v="2016/2017"/>
    <x v="13"/>
    <m/>
    <x v="13"/>
    <s v="CA"/>
    <s v="Academic"/>
    <n v="307"/>
    <n v="307"/>
    <n v="4"/>
    <x v="186"/>
    <n v="97"/>
    <n v="199"/>
    <n v="33"/>
    <d v="1899-12-30T03:18:58"/>
    <d v="1899-12-30T05:00:00"/>
  </r>
  <r>
    <x v="9"/>
    <s v="2016/2017"/>
    <x v="14"/>
    <m/>
    <x v="14"/>
    <s v="CA"/>
    <s v="Academic"/>
    <n v="66"/>
    <n v="66"/>
    <n v="0"/>
    <x v="35"/>
    <n v="36"/>
    <n v="13"/>
    <n v="21"/>
    <d v="1899-12-30T09:02:53"/>
    <d v="1899-12-30T07:03:22"/>
  </r>
  <r>
    <x v="9"/>
    <s v="2016/2017"/>
    <x v="15"/>
    <m/>
    <x v="15"/>
    <s v="CA"/>
    <s v="Academic"/>
    <n v="294"/>
    <n v="294"/>
    <n v="5"/>
    <x v="187"/>
    <n v="88"/>
    <n v="147"/>
    <n v="46"/>
    <d v="1899-12-30T05:08:24"/>
    <d v="1899-12-30T03:20:53"/>
  </r>
  <r>
    <x v="9"/>
    <s v="2016/2017"/>
    <x v="16"/>
    <m/>
    <x v="16"/>
    <s v="CA"/>
    <s v="Academic"/>
    <n v="409"/>
    <n v="409"/>
    <n v="9"/>
    <x v="188"/>
    <n v="229"/>
    <n v="80"/>
    <n v="68"/>
    <d v="1899-12-30T06:16:19"/>
    <d v="1899-12-30T03:02:24"/>
  </r>
  <r>
    <x v="9"/>
    <s v="2016/2017"/>
    <x v="17"/>
    <m/>
    <x v="17"/>
    <s v="CA"/>
    <s v="Academic"/>
    <n v="309"/>
    <n v="309"/>
    <n v="1"/>
    <x v="189"/>
    <n v="131"/>
    <n v="103"/>
    <n v="58"/>
    <d v="1899-12-30T05:02:38"/>
    <d v="1899-12-30T03:03:50"/>
  </r>
  <r>
    <x v="9"/>
    <s v="2016/2017"/>
    <x v="18"/>
    <m/>
    <x v="18"/>
    <s v="CA"/>
    <s v="Academic"/>
    <n v="312"/>
    <n v="312"/>
    <n v="4"/>
    <x v="190"/>
    <n v="199"/>
    <n v="108"/>
    <n v="28"/>
    <d v="1899-12-30T05:17:17"/>
    <d v="1899-12-30T06:14:38"/>
  </r>
  <r>
    <x v="9"/>
    <s v="2016/2017"/>
    <x v="19"/>
    <m/>
    <x v="19"/>
    <s v="CA"/>
    <s v="Academic"/>
    <n v="508"/>
    <n v="508"/>
    <n v="6"/>
    <x v="191"/>
    <n v="242"/>
    <n v="249"/>
    <n v="57"/>
    <d v="1899-12-30T06:07:26"/>
    <d v="1899-12-30T04:00:00"/>
  </r>
  <r>
    <x v="9"/>
    <s v="2016/2017"/>
    <x v="20"/>
    <m/>
    <x v="20"/>
    <s v="CA"/>
    <s v="Academic"/>
    <n v="590"/>
    <n v="590"/>
    <n v="2"/>
    <x v="192"/>
    <n v="184"/>
    <n v="296"/>
    <n v="72"/>
    <d v="1899-12-30T03:19:41"/>
    <d v="1899-12-30T06:04:34"/>
  </r>
  <r>
    <x v="9"/>
    <s v="2016/2017"/>
    <x v="21"/>
    <m/>
    <x v="21"/>
    <s v="CA"/>
    <s v="Academic"/>
    <n v="272"/>
    <n v="228"/>
    <n v="2"/>
    <x v="193"/>
    <n v="94"/>
    <n v="107"/>
    <n v="51"/>
    <d v="1899-12-30T06:05:02"/>
    <d v="1899-12-30T05:00:00"/>
  </r>
  <r>
    <x v="9"/>
    <s v="2016/2017"/>
    <x v="22"/>
    <m/>
    <x v="22"/>
    <s v="CA"/>
    <s v="Academic"/>
    <n v="7"/>
    <n v="7"/>
    <n v="0"/>
    <x v="116"/>
    <n v="2"/>
    <n v="3"/>
    <n v="0"/>
    <d v="1899-12-30T07:14:24"/>
    <d v="1899-12-30T00:00:00"/>
  </r>
  <r>
    <x v="9"/>
    <s v="2016/2017"/>
    <x v="23"/>
    <m/>
    <x v="23"/>
    <s v="CA"/>
    <s v="Academic"/>
    <n v="115"/>
    <n v="114"/>
    <n v="2"/>
    <x v="194"/>
    <n v="34"/>
    <n v="49"/>
    <n v="23"/>
    <d v="1899-12-30T04:18:00"/>
    <d v="1899-12-30T04:04:05"/>
  </r>
  <r>
    <x v="10"/>
    <s v="2016/2017"/>
    <x v="0"/>
    <m/>
    <x v="0"/>
    <s v="CA"/>
    <s v="Academic"/>
    <n v="558"/>
    <n v="555"/>
    <n v="5"/>
    <x v="195"/>
    <n v="208"/>
    <n v="165"/>
    <n v="180"/>
    <n v="0.18299768518518519"/>
    <n v="0.17067129629629629"/>
  </r>
  <r>
    <x v="10"/>
    <s v="2016/2017"/>
    <x v="1"/>
    <m/>
    <x v="1"/>
    <s v="CA"/>
    <s v="Academic"/>
    <n v="1204"/>
    <n v="1204"/>
    <n v="10"/>
    <x v="196"/>
    <n v="204"/>
    <n v="975"/>
    <n v="56"/>
    <n v="0.17416666666666666"/>
    <n v="0.21633101851851852"/>
  </r>
  <r>
    <x v="10"/>
    <s v="2016/2017"/>
    <x v="2"/>
    <m/>
    <x v="2"/>
    <s v="CA"/>
    <s v="Academic"/>
    <n v="314"/>
    <n v="314"/>
    <n v="1"/>
    <x v="197"/>
    <n v="125"/>
    <n v="178"/>
    <n v="50"/>
    <n v="0.12783564814814816"/>
    <n v="8.5995370370370375E-2"/>
  </r>
  <r>
    <x v="10"/>
    <s v="2016/2017"/>
    <x v="3"/>
    <m/>
    <x v="3"/>
    <s v="CA"/>
    <s v="Academic"/>
    <n v="138"/>
    <n v="138"/>
    <n v="1"/>
    <x v="118"/>
    <n v="119"/>
    <n v="3"/>
    <n v="10"/>
    <n v="0.21383101851851852"/>
    <n v="0.215"/>
  </r>
  <r>
    <x v="10"/>
    <s v="2016/2017"/>
    <x v="4"/>
    <m/>
    <x v="4"/>
    <s v="CA"/>
    <s v="Academic"/>
    <n v="165"/>
    <n v="165"/>
    <n v="1"/>
    <x v="198"/>
    <n v="63"/>
    <n v="93"/>
    <n v="8"/>
    <n v="0.13400462962962964"/>
    <n v="0.17500000000000002"/>
  </r>
  <r>
    <x v="10"/>
    <s v="2016/2017"/>
    <x v="5"/>
    <m/>
    <x v="5"/>
    <s v="CA"/>
    <s v="Academic"/>
    <n v="113"/>
    <n v="113"/>
    <n v="6"/>
    <x v="199"/>
    <n v="39"/>
    <n v="65"/>
    <n v="17"/>
    <n v="0.22299768518518517"/>
    <n v="0.18133101851851852"/>
  </r>
  <r>
    <x v="10"/>
    <s v="2016/2017"/>
    <x v="6"/>
    <m/>
    <x v="6"/>
    <s v="CA"/>
    <s v="Academic"/>
    <n v="643"/>
    <n v="643"/>
    <n v="3"/>
    <x v="200"/>
    <n v="437"/>
    <n v="103"/>
    <n v="248"/>
    <n v="0.3031712962962963"/>
    <n v="0.1363310185185185"/>
  </r>
  <r>
    <x v="10"/>
    <s v="2016/2017"/>
    <x v="7"/>
    <m/>
    <x v="7"/>
    <s v="CA"/>
    <s v="Academic"/>
    <n v="702"/>
    <n v="702"/>
    <n v="11"/>
    <x v="201"/>
    <n v="148"/>
    <n v="494"/>
    <n v="62"/>
    <n v="9.4004629629629632E-2"/>
    <n v="9.4166666666666662E-2"/>
  </r>
  <r>
    <x v="10"/>
    <s v="2016/2017"/>
    <x v="8"/>
    <m/>
    <x v="8"/>
    <s v="CA"/>
    <s v="Academic"/>
    <n v="27"/>
    <n v="27"/>
    <n v="1"/>
    <x v="202"/>
    <n v="15"/>
    <n v="9"/>
    <n v="1"/>
    <n v="0.25549768518518517"/>
    <n v="0.125"/>
  </r>
  <r>
    <x v="10"/>
    <s v="2016/2017"/>
    <x v="9"/>
    <m/>
    <x v="9"/>
    <s v="CA"/>
    <s v="Academic"/>
    <n v="189"/>
    <n v="179"/>
    <n v="4"/>
    <x v="203"/>
    <n v="51"/>
    <n v="95"/>
    <n v="29"/>
    <n v="0.13333333333333333"/>
    <n v="0.21299768518518516"/>
  </r>
  <r>
    <x v="10"/>
    <s v="2016/2017"/>
    <x v="10"/>
    <m/>
    <x v="10"/>
    <s v="CA"/>
    <s v="Academic"/>
    <n v="173"/>
    <n v="173"/>
    <n v="1"/>
    <x v="2"/>
    <n v="100"/>
    <n v="48"/>
    <n v="42"/>
    <n v="0.29849537037037038"/>
    <n v="0.25033564814814818"/>
  </r>
  <r>
    <x v="10"/>
    <s v="2016/2017"/>
    <x v="11"/>
    <m/>
    <x v="11"/>
    <s v="CA"/>
    <s v="Academic"/>
    <n v="82"/>
    <n v="82"/>
    <n v="2"/>
    <x v="11"/>
    <n v="39"/>
    <n v="25"/>
    <n v="16"/>
    <n v="0.21849537037037037"/>
    <n v="0.20932870370370371"/>
  </r>
  <r>
    <x v="10"/>
    <s v="2016/2017"/>
    <x v="12"/>
    <m/>
    <x v="12"/>
    <s v="CA"/>
    <s v="Academic"/>
    <n v="57"/>
    <n v="57"/>
    <n v="4"/>
    <x v="204"/>
    <n v="20"/>
    <n v="26"/>
    <n v="13"/>
    <n v="0.25067129629629631"/>
    <n v="0.13650462962962964"/>
  </r>
  <r>
    <x v="10"/>
    <s v="2016/2017"/>
    <x v="13"/>
    <m/>
    <x v="13"/>
    <s v="CA"/>
    <s v="Academic"/>
    <n v="175"/>
    <n v="175"/>
    <n v="6"/>
    <x v="205"/>
    <n v="59"/>
    <n v="105"/>
    <n v="20"/>
    <n v="0.13866898148148146"/>
    <n v="0.18000000000000002"/>
  </r>
  <r>
    <x v="10"/>
    <s v="2016/2017"/>
    <x v="14"/>
    <m/>
    <x v="14"/>
    <s v="CA"/>
    <s v="Academic"/>
    <n v="91"/>
    <n v="89"/>
    <n v="0"/>
    <x v="160"/>
    <n v="34"/>
    <n v="26"/>
    <n v="26"/>
    <n v="0.29383101851851851"/>
    <n v="0.25516203703703705"/>
  </r>
  <r>
    <x v="10"/>
    <s v="2016/2017"/>
    <x v="15"/>
    <m/>
    <x v="15"/>
    <s v="CA"/>
    <s v="Academic"/>
    <n v="213"/>
    <n v="213"/>
    <n v="7"/>
    <x v="206"/>
    <n v="93"/>
    <n v="74"/>
    <n v="40"/>
    <n v="0.22416666666666665"/>
    <n v="0.21249999999999999"/>
  </r>
  <r>
    <x v="10"/>
    <s v="2016/2017"/>
    <x v="16"/>
    <m/>
    <x v="16"/>
    <s v="CA"/>
    <s v="Academic"/>
    <n v="268"/>
    <n v="268"/>
    <n v="7"/>
    <x v="121"/>
    <n v="186"/>
    <n v="68"/>
    <n v="59"/>
    <n v="0.26599537037037035"/>
    <n v="0.17083333333333331"/>
  </r>
  <r>
    <x v="10"/>
    <s v="2016/2017"/>
    <x v="17"/>
    <m/>
    <x v="17"/>
    <s v="CA"/>
    <s v="Academic"/>
    <n v="375"/>
    <n v="375"/>
    <n v="0"/>
    <x v="207"/>
    <n v="148"/>
    <n v="160"/>
    <n v="72"/>
    <n v="0.17432870370370371"/>
    <n v="0.13016203703703702"/>
  </r>
  <r>
    <x v="10"/>
    <s v="2016/2017"/>
    <x v="18"/>
    <m/>
    <x v="18"/>
    <s v="CA"/>
    <s v="Academic"/>
    <n v="215"/>
    <n v="215"/>
    <n v="0"/>
    <x v="16"/>
    <n v="157"/>
    <n v="54"/>
    <n v="19"/>
    <n v="0.22166666666666668"/>
    <n v="0.17366898148148147"/>
  </r>
  <r>
    <x v="10"/>
    <s v="2016/2017"/>
    <x v="19"/>
    <m/>
    <x v="19"/>
    <s v="CA"/>
    <s v="Academic"/>
    <n v="396"/>
    <n v="395"/>
    <n v="3"/>
    <x v="208"/>
    <n v="156"/>
    <n v="181"/>
    <n v="35"/>
    <n v="0.21549768518518519"/>
    <n v="0.30733796296296295"/>
  </r>
  <r>
    <x v="10"/>
    <s v="2016/2017"/>
    <x v="20"/>
    <m/>
    <x v="20"/>
    <s v="CA"/>
    <s v="Academic"/>
    <n v="430"/>
    <n v="429"/>
    <n v="3"/>
    <x v="209"/>
    <n v="140"/>
    <n v="250"/>
    <n v="76"/>
    <n v="0.17500000000000002"/>
    <n v="0.26383101851851853"/>
  </r>
  <r>
    <x v="10"/>
    <s v="2016/2017"/>
    <x v="21"/>
    <m/>
    <x v="21"/>
    <s v="CA"/>
    <s v="Academic"/>
    <n v="207"/>
    <n v="187"/>
    <n v="0"/>
    <x v="18"/>
    <n v="96"/>
    <n v="76"/>
    <n v="34"/>
    <n v="0.294837962962963"/>
    <n v="0.29266203703703703"/>
  </r>
  <r>
    <x v="10"/>
    <s v="2016/2017"/>
    <x v="22"/>
    <m/>
    <x v="22"/>
    <s v="CA"/>
    <s v="Academic"/>
    <n v="6"/>
    <n v="6"/>
    <n v="0"/>
    <x v="116"/>
    <n v="3"/>
    <n v="2"/>
    <n v="3"/>
    <n v="0.16666666666666666"/>
    <n v="0.16666666666666666"/>
  </r>
  <r>
    <x v="10"/>
    <s v="2016/2017"/>
    <x v="23"/>
    <m/>
    <x v="23"/>
    <s v="CA"/>
    <s v="Academic"/>
    <n v="103"/>
    <n v="102"/>
    <n v="2"/>
    <x v="117"/>
    <n v="52"/>
    <n v="37"/>
    <n v="8"/>
    <n v="0.21432870370370372"/>
    <n v="0.12916666666666668"/>
  </r>
  <r>
    <x v="11"/>
    <s v="2016/2017"/>
    <x v="0"/>
    <m/>
    <x v="0"/>
    <s v="CA"/>
    <s v="Academic"/>
    <n v="362"/>
    <n v="361"/>
    <n v="8"/>
    <x v="210"/>
    <n v="221"/>
    <n v="66"/>
    <n v="88"/>
    <n v="0.25783564814814813"/>
    <n v="0.17650462962962962"/>
  </r>
  <r>
    <x v="11"/>
    <s v="2016/2017"/>
    <x v="1"/>
    <m/>
    <x v="1"/>
    <s v="CA"/>
    <s v="Academic"/>
    <n v="417"/>
    <n v="416"/>
    <n v="9"/>
    <x v="211"/>
    <n v="95"/>
    <n v="264"/>
    <n v="63"/>
    <n v="0.21249999999999999"/>
    <n v="0.34133101851851855"/>
  </r>
  <r>
    <x v="11"/>
    <s v="2016/2017"/>
    <x v="2"/>
    <m/>
    <x v="2"/>
    <s v="CA"/>
    <s v="Academic"/>
    <n v="226"/>
    <n v="226"/>
    <n v="2"/>
    <x v="212"/>
    <n v="47"/>
    <n v="128"/>
    <n v="48"/>
    <n v="0.12783564814814816"/>
    <n v="8.4664351851851852E-2"/>
  </r>
  <r>
    <x v="11"/>
    <s v="2016/2017"/>
    <x v="3"/>
    <m/>
    <x v="3"/>
    <s v="CA"/>
    <s v="Academic"/>
    <n v="132"/>
    <n v="132"/>
    <n v="1"/>
    <x v="213"/>
    <n v="133"/>
    <n v="1"/>
    <n v="14"/>
    <n v="0.29383101851851851"/>
    <n v="9.4004629629629632E-2"/>
  </r>
  <r>
    <x v="11"/>
    <s v="2016/2017"/>
    <x v="4"/>
    <m/>
    <x v="4"/>
    <s v="CA"/>
    <s v="Academic"/>
    <n v="143"/>
    <n v="143"/>
    <n v="0"/>
    <x v="28"/>
    <n v="58"/>
    <n v="66"/>
    <n v="8"/>
    <n v="0.17249999999999999"/>
    <n v="0.13133101851851853"/>
  </r>
  <r>
    <x v="11"/>
    <s v="2016/2017"/>
    <x v="5"/>
    <m/>
    <x v="5"/>
    <s v="CA"/>
    <s v="Academic"/>
    <n v="274"/>
    <n v="274"/>
    <n v="7"/>
    <x v="60"/>
    <n v="147"/>
    <n v="66"/>
    <n v="30"/>
    <n v="0.29599537037037038"/>
    <n v="0.16883101851851853"/>
  </r>
  <r>
    <x v="11"/>
    <s v="2016/2017"/>
    <x v="6"/>
    <m/>
    <x v="6"/>
    <s v="CA"/>
    <s v="Academic"/>
    <n v="574"/>
    <n v="574"/>
    <n v="1"/>
    <x v="214"/>
    <n v="355"/>
    <n v="58"/>
    <n v="149"/>
    <n v="0.25983796296296297"/>
    <n v="0.12650462962962963"/>
  </r>
  <r>
    <x v="11"/>
    <s v="2016/2017"/>
    <x v="7"/>
    <m/>
    <x v="7"/>
    <s v="CA"/>
    <s v="Academic"/>
    <n v="535"/>
    <n v="535"/>
    <n v="11"/>
    <x v="215"/>
    <n v="164"/>
    <n v="302"/>
    <n v="47"/>
    <n v="0.13983796296296297"/>
    <n v="9.8171296296296298E-2"/>
  </r>
  <r>
    <x v="11"/>
    <s v="2016/2017"/>
    <x v="8"/>
    <m/>
    <x v="8"/>
    <s v="CA"/>
    <s v="Academic"/>
    <n v="14"/>
    <n v="14"/>
    <n v="2"/>
    <x v="216"/>
    <n v="12"/>
    <n v="0"/>
    <n v="0"/>
    <n v="0.29166666666666669"/>
    <n v="0"/>
  </r>
  <r>
    <x v="11"/>
    <s v="2016/2017"/>
    <x v="9"/>
    <m/>
    <x v="9"/>
    <s v="CA"/>
    <s v="Academic"/>
    <n v="158"/>
    <n v="156"/>
    <n v="11"/>
    <x v="137"/>
    <n v="58"/>
    <n v="101"/>
    <n v="20"/>
    <n v="0.1343287037037037"/>
    <n v="0.26250000000000001"/>
  </r>
  <r>
    <x v="11"/>
    <s v="2016/2017"/>
    <x v="10"/>
    <m/>
    <x v="10"/>
    <s v="CA"/>
    <s v="Academic"/>
    <n v="249"/>
    <n v="249"/>
    <n v="11"/>
    <x v="217"/>
    <n v="118"/>
    <n v="76"/>
    <n v="37"/>
    <n v="0.2175"/>
    <n v="0.21733796296296296"/>
  </r>
  <r>
    <x v="11"/>
    <s v="2016/2017"/>
    <x v="11"/>
    <m/>
    <x v="11"/>
    <s v="CA"/>
    <s v="Academic"/>
    <n v="87"/>
    <n v="87"/>
    <n v="1"/>
    <x v="89"/>
    <n v="46"/>
    <n v="23"/>
    <n v="10"/>
    <n v="0.21783564814814815"/>
    <n v="0.13333333333333333"/>
  </r>
  <r>
    <x v="11"/>
    <s v="2016/2017"/>
    <x v="12"/>
    <m/>
    <x v="12"/>
    <s v="CA"/>
    <s v="Academic"/>
    <n v="106"/>
    <n v="106"/>
    <n v="2"/>
    <x v="98"/>
    <n v="65"/>
    <n v="17"/>
    <n v="17"/>
    <n v="0.16849537037037035"/>
    <n v="0.13483796296296297"/>
  </r>
  <r>
    <x v="11"/>
    <s v="2016/2017"/>
    <x v="13"/>
    <m/>
    <x v="13"/>
    <s v="CA"/>
    <s v="Academic"/>
    <n v="145"/>
    <n v="145"/>
    <n v="4"/>
    <x v="218"/>
    <n v="69"/>
    <n v="44"/>
    <n v="12"/>
    <n v="0.18049768518518519"/>
    <n v="0.16799768518518518"/>
  </r>
  <r>
    <x v="11"/>
    <s v="2016/2017"/>
    <x v="14"/>
    <m/>
    <x v="14"/>
    <s v="CA"/>
    <s v="Academic"/>
    <n v="126"/>
    <n v="125"/>
    <n v="1"/>
    <x v="219"/>
    <n v="91"/>
    <n v="11"/>
    <n v="15"/>
    <n v="0.29233796296296294"/>
    <n v="0.20950231481481482"/>
  </r>
  <r>
    <x v="11"/>
    <s v="2016/2017"/>
    <x v="15"/>
    <m/>
    <x v="15"/>
    <s v="CA"/>
    <s v="Academic"/>
    <n v="341"/>
    <n v="341"/>
    <n v="2"/>
    <x v="220"/>
    <n v="213"/>
    <n v="52"/>
    <n v="37"/>
    <n v="0.25650462962962967"/>
    <n v="0.25533564814814813"/>
  </r>
  <r>
    <x v="11"/>
    <s v="2016/2017"/>
    <x v="16"/>
    <m/>
    <x v="16"/>
    <s v="CA"/>
    <s v="Academic"/>
    <n v="171"/>
    <n v="171"/>
    <n v="3"/>
    <x v="118"/>
    <n v="101"/>
    <n v="21"/>
    <n v="34"/>
    <n v="0.25616898148148148"/>
    <n v="0.20833333333333334"/>
  </r>
  <r>
    <x v="11"/>
    <s v="2016/2017"/>
    <x v="17"/>
    <m/>
    <x v="17"/>
    <s v="CA"/>
    <s v="Academic"/>
    <n v="214"/>
    <n v="213"/>
    <n v="1"/>
    <x v="221"/>
    <n v="64"/>
    <n v="106"/>
    <n v="55"/>
    <n v="0.17366898148148147"/>
    <n v="0.13283564814814816"/>
  </r>
  <r>
    <x v="11"/>
    <s v="2016/2017"/>
    <x v="18"/>
    <m/>
    <x v="18"/>
    <s v="CA"/>
    <s v="Academic"/>
    <n v="217"/>
    <n v="217"/>
    <n v="2"/>
    <x v="222"/>
    <n v="114"/>
    <n v="70"/>
    <n v="8"/>
    <n v="0.22200231481481481"/>
    <n v="0.17083333333333331"/>
  </r>
  <r>
    <x v="11"/>
    <s v="2016/2017"/>
    <x v="19"/>
    <m/>
    <x v="19"/>
    <s v="CA"/>
    <s v="Academic"/>
    <n v="312"/>
    <n v="312"/>
    <n v="6"/>
    <x v="223"/>
    <n v="222"/>
    <n v="116"/>
    <n v="27"/>
    <n v="0.26216435185185188"/>
    <n v="0.18083333333333332"/>
  </r>
  <r>
    <x v="11"/>
    <s v="2016/2017"/>
    <x v="20"/>
    <m/>
    <x v="20"/>
    <s v="CA"/>
    <s v="Academic"/>
    <n v="418"/>
    <n v="415"/>
    <n v="4"/>
    <x v="224"/>
    <n v="169"/>
    <n v="187"/>
    <n v="44"/>
    <n v="0.21900462962962963"/>
    <n v="0.17266203703703706"/>
  </r>
  <r>
    <x v="11"/>
    <s v="2016/2017"/>
    <x v="21"/>
    <m/>
    <x v="21"/>
    <s v="CA"/>
    <s v="Academic"/>
    <n v="198"/>
    <n v="182"/>
    <n v="2"/>
    <x v="225"/>
    <n v="48"/>
    <n v="73"/>
    <n v="31"/>
    <n v="0.21349537037037036"/>
    <n v="0.17583333333333331"/>
  </r>
  <r>
    <x v="11"/>
    <s v="2016/2017"/>
    <x v="22"/>
    <m/>
    <x v="22"/>
    <s v="CA"/>
    <s v="Academic"/>
    <n v="9"/>
    <n v="9"/>
    <n v="0"/>
    <x v="64"/>
    <n v="0"/>
    <n v="6"/>
    <n v="2"/>
    <n v="0.30283564814814817"/>
    <n v="8.3333333333333332E-3"/>
  </r>
  <r>
    <x v="11"/>
    <s v="2016/2017"/>
    <x v="23"/>
    <m/>
    <x v="23"/>
    <s v="CA"/>
    <s v="Academic"/>
    <n v="118"/>
    <n v="118"/>
    <n v="0"/>
    <x v="199"/>
    <n v="74"/>
    <n v="30"/>
    <n v="11"/>
    <n v="0.18233796296296298"/>
    <n v="5.3831018518518514E-2"/>
  </r>
  <r>
    <x v="12"/>
    <s v="2017/2018"/>
    <x v="0"/>
    <m/>
    <x v="0"/>
    <s v="CA"/>
    <s v="Academic"/>
    <n v="294"/>
    <n v="294"/>
    <n v="5"/>
    <x v="193"/>
    <n v="179"/>
    <n v="22"/>
    <n v="79"/>
    <n v="0.30682870370370369"/>
    <n v="0.18000000000000002"/>
  </r>
  <r>
    <x v="12"/>
    <s v="2017/2018"/>
    <x v="1"/>
    <m/>
    <x v="1"/>
    <s v="CA"/>
    <s v="Academic"/>
    <n v="235"/>
    <n v="235"/>
    <n v="2"/>
    <x v="97"/>
    <n v="129"/>
    <n v="91"/>
    <n v="42"/>
    <n v="0.30333333333333334"/>
    <n v="0.37983796296296296"/>
  </r>
  <r>
    <x v="12"/>
    <s v="2017/2018"/>
    <x v="2"/>
    <m/>
    <x v="2"/>
    <s v="CA"/>
    <s v="Academic"/>
    <n v="202"/>
    <n v="202"/>
    <n v="3"/>
    <x v="2"/>
    <n v="72"/>
    <n v="76"/>
    <n v="47"/>
    <n v="0.16817129629629632"/>
    <n v="9.6168981481481494E-2"/>
  </r>
  <r>
    <x v="12"/>
    <s v="2017/2018"/>
    <x v="3"/>
    <m/>
    <x v="3"/>
    <s v="CA"/>
    <s v="Academic"/>
    <n v="115"/>
    <n v="113"/>
    <n v="1"/>
    <x v="148"/>
    <n v="110"/>
    <n v="2"/>
    <n v="9"/>
    <n v="0.26633101851851854"/>
    <n v="5.4664351851851846E-2"/>
  </r>
  <r>
    <x v="12"/>
    <s v="2017/2018"/>
    <x v="4"/>
    <m/>
    <x v="4"/>
    <s v="CA"/>
    <s v="Academic"/>
    <n v="92"/>
    <n v="92"/>
    <n v="5"/>
    <x v="98"/>
    <n v="44"/>
    <n v="38"/>
    <n v="12"/>
    <n v="0.22416666666666665"/>
    <n v="8.3333333333333329E-2"/>
  </r>
  <r>
    <x v="12"/>
    <s v="2017/2018"/>
    <x v="5"/>
    <m/>
    <x v="5"/>
    <s v="CA"/>
    <s v="Academic"/>
    <n v="191"/>
    <n v="191"/>
    <n v="8"/>
    <x v="142"/>
    <n v="64"/>
    <n v="67"/>
    <n v="57"/>
    <n v="0.25900462962962961"/>
    <n v="0.18016203703703704"/>
  </r>
  <r>
    <x v="12"/>
    <s v="2017/2018"/>
    <x v="6"/>
    <m/>
    <x v="6"/>
    <s v="CA"/>
    <s v="Academic"/>
    <n v="513"/>
    <n v="513"/>
    <n v="3"/>
    <x v="226"/>
    <n v="308"/>
    <n v="57"/>
    <n v="159"/>
    <n v="0.30266203703703703"/>
    <n v="0.13133101851851853"/>
  </r>
  <r>
    <x v="12"/>
    <s v="2017/2018"/>
    <x v="7"/>
    <m/>
    <x v="7"/>
    <s v="CA"/>
    <s v="Academic"/>
    <n v="310"/>
    <n v="310"/>
    <n v="7"/>
    <x v="186"/>
    <n v="92"/>
    <n v="204"/>
    <n v="34"/>
    <n v="0.13733796296296297"/>
    <n v="0.1343287037037037"/>
  </r>
  <r>
    <x v="12"/>
    <s v="2017/2018"/>
    <x v="8"/>
    <m/>
    <x v="8"/>
    <s v="CA"/>
    <s v="Academic"/>
    <n v="9"/>
    <n v="9"/>
    <n v="1"/>
    <x v="64"/>
    <n v="6"/>
    <n v="0"/>
    <n v="1"/>
    <n v="0.47216435185185185"/>
    <n v="0.41666666666666669"/>
  </r>
  <r>
    <x v="12"/>
    <s v="2017/2018"/>
    <x v="9"/>
    <m/>
    <x v="9"/>
    <s v="CA"/>
    <s v="Academic"/>
    <n v="114"/>
    <n v="114"/>
    <n v="3"/>
    <x v="227"/>
    <n v="18"/>
    <n v="83"/>
    <n v="4"/>
    <n v="9.4837962962962971E-2"/>
    <n v="0.22083333333333333"/>
  </r>
  <r>
    <x v="12"/>
    <s v="2017/2018"/>
    <x v="10"/>
    <m/>
    <x v="10"/>
    <s v="CA"/>
    <s v="Academic"/>
    <n v="208"/>
    <n v="208"/>
    <n v="5"/>
    <x v="17"/>
    <n v="109"/>
    <n v="78"/>
    <n v="26"/>
    <n v="0.2525"/>
    <n v="0.34033564814814815"/>
  </r>
  <r>
    <x v="12"/>
    <s v="2017/2018"/>
    <x v="11"/>
    <m/>
    <x v="11"/>
    <s v="CA"/>
    <s v="Academic"/>
    <n v="50"/>
    <n v="50"/>
    <n v="0"/>
    <x v="204"/>
    <n v="26"/>
    <n v="20"/>
    <n v="11"/>
    <n v="0.22"/>
    <n v="0.20833333333333334"/>
  </r>
  <r>
    <x v="12"/>
    <s v="2017/2018"/>
    <x v="12"/>
    <m/>
    <x v="12"/>
    <s v="CA"/>
    <s v="Academic"/>
    <n v="75"/>
    <n v="74"/>
    <n v="0"/>
    <x v="11"/>
    <n v="53"/>
    <n v="11"/>
    <n v="8"/>
    <n v="0.21516203703703704"/>
    <n v="1.4664351851851852E-2"/>
  </r>
  <r>
    <x v="12"/>
    <s v="2017/2018"/>
    <x v="13"/>
    <m/>
    <x v="13"/>
    <s v="CA"/>
    <s v="Academic"/>
    <n v="60"/>
    <n v="60"/>
    <n v="0"/>
    <x v="9"/>
    <n v="44"/>
    <n v="21"/>
    <n v="10"/>
    <n v="0.299837962962963"/>
    <n v="0.3066666666666667"/>
  </r>
  <r>
    <x v="12"/>
    <s v="2017/2018"/>
    <x v="14"/>
    <m/>
    <x v="14"/>
    <s v="CA"/>
    <s v="Academic"/>
    <n v="79"/>
    <n v="79"/>
    <n v="2"/>
    <x v="228"/>
    <n v="56"/>
    <n v="12"/>
    <n v="15"/>
    <n v="0.33682870370370371"/>
    <n v="0.16666666666666666"/>
  </r>
  <r>
    <x v="12"/>
    <s v="2017/2018"/>
    <x v="15"/>
    <m/>
    <x v="15"/>
    <s v="CA"/>
    <s v="Academic"/>
    <n v="368"/>
    <n v="368"/>
    <n v="1"/>
    <x v="104"/>
    <n v="272"/>
    <n v="56"/>
    <n v="34"/>
    <n v="0.29599537037037038"/>
    <n v="0.26616898148148149"/>
  </r>
  <r>
    <x v="12"/>
    <s v="2017/2018"/>
    <x v="16"/>
    <m/>
    <x v="16"/>
    <s v="CA"/>
    <s v="Academic"/>
    <n v="244"/>
    <n v="244"/>
    <n v="6"/>
    <x v="138"/>
    <n v="131"/>
    <n v="68"/>
    <n v="47"/>
    <n v="0.25317129629629631"/>
    <n v="0.21366898148148147"/>
  </r>
  <r>
    <x v="12"/>
    <s v="2017/2018"/>
    <x v="17"/>
    <m/>
    <x v="17"/>
    <s v="CA"/>
    <s v="Academic"/>
    <n v="178"/>
    <n v="178"/>
    <n v="0"/>
    <x v="229"/>
    <n v="64"/>
    <n v="66"/>
    <n v="41"/>
    <n v="0.26333333333333336"/>
    <n v="0.1275"/>
  </r>
  <r>
    <x v="12"/>
    <s v="2017/2018"/>
    <x v="18"/>
    <m/>
    <x v="18"/>
    <s v="CA"/>
    <s v="Academic"/>
    <n v="137"/>
    <n v="137"/>
    <n v="2"/>
    <x v="203"/>
    <n v="83"/>
    <n v="63"/>
    <n v="7"/>
    <n v="0.29432870370370373"/>
    <n v="0.2131712962962963"/>
  </r>
  <r>
    <x v="12"/>
    <s v="2017/2018"/>
    <x v="19"/>
    <m/>
    <x v="19"/>
    <s v="CA"/>
    <s v="Academic"/>
    <n v="238"/>
    <n v="238"/>
    <n v="5"/>
    <x v="230"/>
    <n v="130"/>
    <n v="63"/>
    <n v="23"/>
    <n v="0.33883101851851855"/>
    <n v="0.30249999999999999"/>
  </r>
  <r>
    <x v="12"/>
    <s v="2017/2018"/>
    <x v="20"/>
    <m/>
    <x v="20"/>
    <s v="CA"/>
    <s v="Academic"/>
    <n v="290"/>
    <n v="289"/>
    <n v="4"/>
    <x v="231"/>
    <n v="124"/>
    <n v="146"/>
    <n v="39"/>
    <n v="0.21083333333333332"/>
    <n v="0.41833333333333328"/>
  </r>
  <r>
    <x v="12"/>
    <s v="2017/2018"/>
    <x v="21"/>
    <m/>
    <x v="21"/>
    <s v="CA"/>
    <s v="Academic"/>
    <n v="133"/>
    <n v="125"/>
    <n v="0"/>
    <x v="232"/>
    <n v="84"/>
    <n v="32"/>
    <n v="28"/>
    <n v="0.33783564814814815"/>
    <n v="0.13150462962962964"/>
  </r>
  <r>
    <x v="12"/>
    <s v="2017/2018"/>
    <x v="22"/>
    <m/>
    <x v="22"/>
    <s v="CA"/>
    <s v="Academic"/>
    <n v="25"/>
    <n v="25"/>
    <n v="1"/>
    <x v="233"/>
    <n v="4"/>
    <n v="12"/>
    <n v="6"/>
    <n v="0.17599537037037039"/>
    <n v="0.125"/>
  </r>
  <r>
    <x v="12"/>
    <s v="2017/2018"/>
    <x v="23"/>
    <m/>
    <x v="23"/>
    <s v="CA"/>
    <s v="Academic"/>
    <n v="100"/>
    <n v="100"/>
    <n v="4"/>
    <x v="65"/>
    <n v="64"/>
    <n v="26"/>
    <n v="12"/>
    <n v="0.26166666666666666"/>
    <n v="0.21249999999999999"/>
  </r>
  <r>
    <x v="13"/>
    <s v="2017/2018"/>
    <x v="0"/>
    <m/>
    <x v="0"/>
    <s v="CA"/>
    <s v="Academic"/>
    <n v="309"/>
    <n v="307"/>
    <n v="8"/>
    <x v="60"/>
    <n v="158"/>
    <n v="55"/>
    <n v="92"/>
    <d v="1899-12-30T06:14:10"/>
    <d v="1899-12-30T05:12:14"/>
  </r>
  <r>
    <x v="13"/>
    <s v="2017/2018"/>
    <x v="1"/>
    <m/>
    <x v="1"/>
    <s v="CA"/>
    <s v="Academic"/>
    <n v="246"/>
    <n v="246"/>
    <n v="2"/>
    <x v="40"/>
    <n v="99"/>
    <n v="133"/>
    <n v="23"/>
    <d v="1899-12-30T05:18:58"/>
    <d v="1899-12-30T07:02:10"/>
  </r>
  <r>
    <x v="13"/>
    <s v="2017/2018"/>
    <x v="2"/>
    <m/>
    <x v="2"/>
    <s v="CA"/>
    <s v="Academic"/>
    <n v="238"/>
    <n v="238"/>
    <n v="2"/>
    <x v="234"/>
    <n v="79"/>
    <n v="49"/>
    <n v="40"/>
    <d v="1899-12-30T03:21:50"/>
    <d v="1899-12-30T02:18:00"/>
  </r>
  <r>
    <x v="13"/>
    <s v="2017/2018"/>
    <x v="3"/>
    <m/>
    <x v="3"/>
    <s v="CA"/>
    <s v="Academic"/>
    <n v="174"/>
    <n v="174"/>
    <n v="0"/>
    <x v="50"/>
    <n v="121"/>
    <n v="8"/>
    <n v="23"/>
    <d v="1899-12-30T05:12:43"/>
    <d v="1899-12-30T01:23:02"/>
  </r>
  <r>
    <x v="13"/>
    <s v="2017/2018"/>
    <x v="4"/>
    <m/>
    <x v="4"/>
    <s v="CA"/>
    <s v="Academic"/>
    <n v="105"/>
    <n v="105"/>
    <n v="3"/>
    <x v="98"/>
    <n v="55"/>
    <n v="27"/>
    <n v="6"/>
    <d v="1899-12-30T05:22:19"/>
    <d v="1899-12-30T03:19:55"/>
  </r>
  <r>
    <x v="13"/>
    <s v="2017/2018"/>
    <x v="5"/>
    <m/>
    <x v="5"/>
    <s v="CA"/>
    <s v="Academic"/>
    <n v="374"/>
    <n v="374"/>
    <n v="6"/>
    <x v="235"/>
    <n v="124"/>
    <n v="121"/>
    <n v="53"/>
    <d v="1899-12-30T05:07:55"/>
    <d v="1899-12-30T04:13:41"/>
  </r>
  <r>
    <x v="13"/>
    <s v="2017/2018"/>
    <x v="6"/>
    <m/>
    <x v="6"/>
    <s v="CA"/>
    <s v="Academic"/>
    <n v="933"/>
    <n v="931"/>
    <n v="4"/>
    <x v="236"/>
    <n v="478"/>
    <n v="53"/>
    <n v="175"/>
    <d v="1899-12-30T07:03:36"/>
    <d v="1899-12-30T03:15:50"/>
  </r>
  <r>
    <x v="13"/>
    <s v="2017/2018"/>
    <x v="7"/>
    <m/>
    <x v="7"/>
    <s v="CA"/>
    <s v="Academic"/>
    <n v="313"/>
    <n v="313"/>
    <n v="5"/>
    <x v="87"/>
    <n v="85"/>
    <n v="158"/>
    <n v="47"/>
    <d v="1899-12-30T03:18:29"/>
    <d v="1899-12-30T02:00:00"/>
  </r>
  <r>
    <x v="13"/>
    <s v="2017/2018"/>
    <x v="8"/>
    <m/>
    <x v="8"/>
    <s v="CA"/>
    <s v="Academic"/>
    <n v="18"/>
    <n v="18"/>
    <n v="1"/>
    <x v="237"/>
    <n v="10"/>
    <n v="3"/>
    <n v="3"/>
    <d v="1899-12-30T08:14:53"/>
    <d v="1899-12-30T09:16:05"/>
  </r>
  <r>
    <x v="13"/>
    <s v="2017/2018"/>
    <x v="9"/>
    <m/>
    <x v="9"/>
    <s v="CA"/>
    <s v="Academic"/>
    <n v="110"/>
    <n v="110"/>
    <n v="1"/>
    <x v="65"/>
    <n v="20"/>
    <n v="70"/>
    <n v="11"/>
    <d v="1899-12-30T02:14:10"/>
    <d v="1899-12-30T01:10:48"/>
  </r>
  <r>
    <x v="13"/>
    <s v="2017/2018"/>
    <x v="10"/>
    <m/>
    <x v="10"/>
    <s v="CA"/>
    <s v="Academic"/>
    <n v="206"/>
    <n v="206"/>
    <n v="3"/>
    <x v="2"/>
    <n v="105"/>
    <n v="43"/>
    <n v="32"/>
    <d v="1899-12-30T05:20:38"/>
    <d v="1899-12-30T05:17:17"/>
  </r>
  <r>
    <x v="13"/>
    <s v="2017/2018"/>
    <x v="11"/>
    <m/>
    <x v="11"/>
    <s v="CA"/>
    <s v="Academic"/>
    <n v="59"/>
    <n v="59"/>
    <n v="2"/>
    <x v="5"/>
    <n v="22"/>
    <n v="11"/>
    <n v="11"/>
    <d v="1899-12-30T06:00:43"/>
    <d v="1899-12-30T02:15:22"/>
  </r>
  <r>
    <x v="13"/>
    <s v="2017/2018"/>
    <x v="12"/>
    <m/>
    <x v="12"/>
    <s v="CA"/>
    <s v="Academic"/>
    <n v="39"/>
    <n v="39"/>
    <n v="0"/>
    <x v="204"/>
    <n v="36"/>
    <n v="10"/>
    <n v="5"/>
    <d v="1899-12-30T04:04:48"/>
    <d v="1899-12-30T08:14:24"/>
  </r>
  <r>
    <x v="13"/>
    <s v="2017/2018"/>
    <x v="13"/>
    <m/>
    <x v="13"/>
    <s v="CA"/>
    <s v="Academic"/>
    <n v="113"/>
    <n v="113"/>
    <n v="2"/>
    <x v="238"/>
    <n v="47"/>
    <n v="34"/>
    <n v="20"/>
    <d v="1899-12-30T04:07:12"/>
    <d v="1899-12-30T04:08:24"/>
  </r>
  <r>
    <x v="13"/>
    <s v="2017/2018"/>
    <x v="14"/>
    <m/>
    <x v="14"/>
    <s v="CA"/>
    <s v="Academic"/>
    <n v="78"/>
    <n v="78"/>
    <n v="1"/>
    <x v="239"/>
    <n v="61"/>
    <n v="5"/>
    <n v="12"/>
    <d v="1899-12-30T08:02:53"/>
    <d v="1899-12-30T09:04:05"/>
  </r>
  <r>
    <x v="13"/>
    <s v="2017/2018"/>
    <x v="15"/>
    <m/>
    <x v="15"/>
    <s v="CA"/>
    <s v="Academic"/>
    <n v="275"/>
    <n v="275"/>
    <n v="2"/>
    <x v="240"/>
    <n v="202"/>
    <n v="51"/>
    <n v="24"/>
    <d v="1899-12-30T07:17:46"/>
    <d v="1899-12-30T06:22:05"/>
  </r>
  <r>
    <x v="13"/>
    <s v="2017/2018"/>
    <x v="16"/>
    <m/>
    <x v="16"/>
    <s v="CA"/>
    <s v="Academic"/>
    <n v="117"/>
    <n v="117"/>
    <n v="2"/>
    <x v="148"/>
    <n v="87"/>
    <n v="25"/>
    <n v="20"/>
    <d v="1899-12-30T07:06:43"/>
    <d v="1899-12-30T05:19:12"/>
  </r>
  <r>
    <x v="13"/>
    <s v="2017/2018"/>
    <x v="17"/>
    <m/>
    <x v="17"/>
    <s v="CA"/>
    <s v="Academic"/>
    <n v="172"/>
    <n v="172"/>
    <n v="0"/>
    <x v="241"/>
    <n v="41"/>
    <n v="91"/>
    <n v="40"/>
    <d v="1899-12-30T04:20:24"/>
    <d v="1899-12-30T03:13:55"/>
  </r>
  <r>
    <x v="13"/>
    <s v="2017/2018"/>
    <x v="18"/>
    <m/>
    <x v="18"/>
    <s v="CA"/>
    <s v="Academic"/>
    <n v="224"/>
    <n v="224"/>
    <n v="4"/>
    <x v="242"/>
    <n v="103"/>
    <n v="73"/>
    <n v="16"/>
    <d v="1899-12-30T04:17:17"/>
    <d v="1899-12-30T04:07:26"/>
  </r>
  <r>
    <x v="13"/>
    <s v="2017/2018"/>
    <x v="19"/>
    <m/>
    <x v="19"/>
    <s v="CA"/>
    <s v="Academic"/>
    <n v="346"/>
    <n v="346"/>
    <n v="9"/>
    <x v="59"/>
    <n v="174"/>
    <n v="105"/>
    <n v="24"/>
    <d v="1899-12-30T04:21:36"/>
    <d v="1899-12-30T05:06:00"/>
  </r>
  <r>
    <x v="13"/>
    <s v="2017/2018"/>
    <x v="20"/>
    <m/>
    <x v="20"/>
    <s v="CA"/>
    <s v="Academic"/>
    <n v="354"/>
    <n v="352"/>
    <n v="8"/>
    <x v="243"/>
    <n v="118"/>
    <n v="180"/>
    <n v="31"/>
    <d v="1899-12-30T05:23:46"/>
    <d v="1899-12-30T05:14:38"/>
  </r>
  <r>
    <x v="13"/>
    <s v="2017/2018"/>
    <x v="21"/>
    <m/>
    <x v="21"/>
    <s v="CA"/>
    <s v="Academic"/>
    <n v="339"/>
    <n v="333"/>
    <n v="3"/>
    <x v="49"/>
    <n v="115"/>
    <n v="77"/>
    <n v="40"/>
    <d v="1899-12-30T06:05:17"/>
    <d v="1899-12-30T03:15:36"/>
  </r>
  <r>
    <x v="13"/>
    <s v="2017/2018"/>
    <x v="22"/>
    <m/>
    <x v="22"/>
    <s v="CA"/>
    <s v="Academic"/>
    <n v="18"/>
    <n v="18"/>
    <n v="0"/>
    <x v="53"/>
    <n v="2"/>
    <n v="13"/>
    <n v="3"/>
    <d v="1899-12-30T06:07:55"/>
    <d v="1899-12-30T06:00:00"/>
  </r>
  <r>
    <x v="13"/>
    <s v="2017/2018"/>
    <x v="23"/>
    <m/>
    <x v="23"/>
    <s v="CA"/>
    <s v="Academic"/>
    <n v="73"/>
    <n v="72"/>
    <n v="0"/>
    <x v="160"/>
    <n v="45"/>
    <n v="15"/>
    <n v="7"/>
    <d v="1899-12-30T07:11:17"/>
    <d v="1899-12-30T05:17:02"/>
  </r>
  <r>
    <x v="14"/>
    <s v="2017/2018"/>
    <x v="0"/>
    <m/>
    <x v="0"/>
    <s v="CA"/>
    <s v="Academic"/>
    <n v="452"/>
    <n v="452"/>
    <n v="9"/>
    <x v="244"/>
    <n v="177"/>
    <n v="83"/>
    <n v="124"/>
    <n v="0.25733796296296296"/>
    <n v="0.17749999999999999"/>
  </r>
  <r>
    <x v="14"/>
    <s v="2017/2018"/>
    <x v="1"/>
    <m/>
    <x v="1"/>
    <s v="CA"/>
    <s v="Academic"/>
    <n v="367"/>
    <n v="365"/>
    <n v="2"/>
    <x v="245"/>
    <n v="131"/>
    <n v="111"/>
    <n v="27"/>
    <n v="0.18150462962962963"/>
    <n v="0.26049768518518518"/>
  </r>
  <r>
    <x v="14"/>
    <s v="2017/2018"/>
    <x v="2"/>
    <m/>
    <x v="2"/>
    <s v="CA"/>
    <s v="Academic"/>
    <n v="422"/>
    <n v="422"/>
    <n v="8"/>
    <x v="156"/>
    <n v="169"/>
    <n v="183"/>
    <n v="71"/>
    <n v="0.13983796296296297"/>
    <n v="0.13833333333333334"/>
  </r>
  <r>
    <x v="14"/>
    <s v="2017/2018"/>
    <x v="3"/>
    <m/>
    <x v="3"/>
    <s v="CA"/>
    <s v="Academic"/>
    <n v="124"/>
    <n v="124"/>
    <n v="0"/>
    <x v="246"/>
    <n v="99"/>
    <n v="6"/>
    <n v="19"/>
    <n v="0.29567129629629629"/>
    <n v="0.13900462962962964"/>
  </r>
  <r>
    <x v="14"/>
    <s v="2017/2018"/>
    <x v="4"/>
    <m/>
    <x v="4"/>
    <s v="CA"/>
    <s v="Academic"/>
    <n v="180"/>
    <n v="180"/>
    <n v="2"/>
    <x v="221"/>
    <n v="74"/>
    <n v="96"/>
    <n v="17"/>
    <n v="0.18016203703703704"/>
    <n v="0.16966435185185183"/>
  </r>
  <r>
    <x v="14"/>
    <s v="2017/2018"/>
    <x v="5"/>
    <m/>
    <x v="5"/>
    <s v="CA"/>
    <s v="Academic"/>
    <n v="302"/>
    <n v="302"/>
    <n v="9"/>
    <x v="247"/>
    <n v="148"/>
    <n v="174"/>
    <n v="35"/>
    <n v="0.25817129629629632"/>
    <n v="0.30733796296296295"/>
  </r>
  <r>
    <x v="14"/>
    <s v="2017/2018"/>
    <x v="6"/>
    <m/>
    <x v="6"/>
    <s v="CA"/>
    <s v="Academic"/>
    <n v="992"/>
    <n v="991"/>
    <n v="4"/>
    <x v="248"/>
    <n v="654"/>
    <n v="109"/>
    <n v="288"/>
    <n v="0.37883101851851847"/>
    <n v="0.17650462962962962"/>
  </r>
  <r>
    <x v="14"/>
    <s v="2017/2018"/>
    <x v="7"/>
    <m/>
    <x v="7"/>
    <s v="CA"/>
    <s v="Academic"/>
    <n v="442"/>
    <n v="442"/>
    <n v="6"/>
    <x v="63"/>
    <n v="128"/>
    <n v="240"/>
    <n v="71"/>
    <n v="0.16766203703703705"/>
    <n v="0.13033564814814816"/>
  </r>
  <r>
    <x v="14"/>
    <s v="2017/2018"/>
    <x v="8"/>
    <m/>
    <x v="8"/>
    <s v="CA"/>
    <s v="Academic"/>
    <n v="31"/>
    <n v="31"/>
    <n v="0"/>
    <x v="249"/>
    <n v="18"/>
    <n v="1"/>
    <n v="6"/>
    <n v="0.46016203703703701"/>
    <n v="0.22216435185185188"/>
  </r>
  <r>
    <x v="14"/>
    <s v="2017/2018"/>
    <x v="9"/>
    <m/>
    <x v="9"/>
    <s v="CA"/>
    <s v="Academic"/>
    <n v="157"/>
    <n v="157"/>
    <n v="0"/>
    <x v="250"/>
    <n v="42"/>
    <n v="105"/>
    <n v="25"/>
    <n v="0.12833333333333333"/>
    <n v="8.3333333333333329E-2"/>
  </r>
  <r>
    <x v="14"/>
    <s v="2017/2018"/>
    <x v="10"/>
    <m/>
    <x v="10"/>
    <s v="CA"/>
    <s v="Academic"/>
    <n v="224"/>
    <n v="224"/>
    <n v="10"/>
    <x v="49"/>
    <n v="137"/>
    <n v="55"/>
    <n v="26"/>
    <n v="0.26016203703703705"/>
    <n v="0.26033564814814814"/>
  </r>
  <r>
    <x v="14"/>
    <s v="2017/2018"/>
    <x v="11"/>
    <m/>
    <x v="11"/>
    <s v="CA"/>
    <s v="Academic"/>
    <n v="102"/>
    <n v="102"/>
    <n v="1"/>
    <x v="251"/>
    <n v="54"/>
    <n v="21"/>
    <n v="25"/>
    <n v="0.25182870370370369"/>
    <n v="0.20833333333333334"/>
  </r>
  <r>
    <x v="14"/>
    <s v="2017/2018"/>
    <x v="12"/>
    <m/>
    <x v="12"/>
    <s v="CA"/>
    <s v="Academic"/>
    <n v="169"/>
    <n v="166"/>
    <n v="0"/>
    <x v="142"/>
    <n v="91"/>
    <n v="40"/>
    <n v="16"/>
    <n v="0.17349537037037036"/>
    <n v="9.0671296296296292E-2"/>
  </r>
  <r>
    <x v="14"/>
    <s v="2017/2018"/>
    <x v="13"/>
    <m/>
    <x v="13"/>
    <s v="CA"/>
    <s v="Academic"/>
    <n v="134"/>
    <n v="134"/>
    <n v="3"/>
    <x v="252"/>
    <n v="68"/>
    <n v="35"/>
    <n v="16"/>
    <n v="0.22466435185185185"/>
    <n v="0.16983796296296297"/>
  </r>
  <r>
    <x v="14"/>
    <s v="2017/2018"/>
    <x v="14"/>
    <m/>
    <x v="14"/>
    <s v="CA"/>
    <s v="Academic"/>
    <n v="67"/>
    <n v="67"/>
    <n v="0"/>
    <x v="185"/>
    <n v="44"/>
    <n v="6"/>
    <n v="8"/>
    <n v="0.47067129629629628"/>
    <n v="0.21049768518518519"/>
  </r>
  <r>
    <x v="14"/>
    <s v="2017/2018"/>
    <x v="15"/>
    <m/>
    <x v="15"/>
    <s v="CA"/>
    <s v="Academic"/>
    <n v="362"/>
    <n v="361"/>
    <n v="4"/>
    <x v="253"/>
    <n v="212"/>
    <n v="69"/>
    <n v="62"/>
    <n v="0.30450231481481482"/>
    <n v="0.21932870370370372"/>
  </r>
  <r>
    <x v="14"/>
    <s v="2017/2018"/>
    <x v="16"/>
    <m/>
    <x v="16"/>
    <s v="CA"/>
    <s v="Academic"/>
    <n v="284"/>
    <n v="284"/>
    <n v="8"/>
    <x v="254"/>
    <n v="116"/>
    <n v="80"/>
    <n v="51"/>
    <n v="0.2204976851851852"/>
    <n v="0.12599537037037037"/>
  </r>
  <r>
    <x v="14"/>
    <s v="2017/2018"/>
    <x v="17"/>
    <m/>
    <x v="17"/>
    <s v="CA"/>
    <s v="Academic"/>
    <n v="175"/>
    <n v="174"/>
    <n v="0"/>
    <x v="255"/>
    <n v="48"/>
    <n v="75"/>
    <n v="47"/>
    <n v="0.25216435185185188"/>
    <n v="0.13817129629629629"/>
  </r>
  <r>
    <x v="14"/>
    <s v="2017/2018"/>
    <x v="18"/>
    <m/>
    <x v="18"/>
    <s v="CA"/>
    <s v="Academic"/>
    <n v="265"/>
    <n v="265"/>
    <n v="1"/>
    <x v="75"/>
    <n v="126"/>
    <n v="113"/>
    <n v="26"/>
    <n v="0.21766203703703704"/>
    <n v="0.22366898148148148"/>
  </r>
  <r>
    <x v="14"/>
    <s v="2017/2018"/>
    <x v="19"/>
    <m/>
    <x v="19"/>
    <s v="CA"/>
    <s v="Academic"/>
    <n v="585"/>
    <n v="584"/>
    <n v="11"/>
    <x v="256"/>
    <n v="281"/>
    <n v="198"/>
    <n v="40"/>
    <n v="0.21432870370370372"/>
    <n v="0.17249999999999999"/>
  </r>
  <r>
    <x v="14"/>
    <s v="2017/2018"/>
    <x v="20"/>
    <m/>
    <x v="20"/>
    <s v="CA"/>
    <s v="Academic"/>
    <n v="484"/>
    <n v="484"/>
    <n v="6"/>
    <x v="257"/>
    <n v="201"/>
    <n v="218"/>
    <n v="47"/>
    <n v="0.18016203703703704"/>
    <n v="0.21366898148148147"/>
  </r>
  <r>
    <x v="14"/>
    <s v="2017/2018"/>
    <x v="21"/>
    <m/>
    <x v="21"/>
    <s v="CA"/>
    <s v="Academic"/>
    <n v="628"/>
    <n v="619"/>
    <n v="3"/>
    <x v="258"/>
    <n v="232"/>
    <n v="179"/>
    <n v="124"/>
    <n v="0.26400462962962962"/>
    <n v="0.21983796296296296"/>
  </r>
  <r>
    <x v="14"/>
    <s v="2017/2018"/>
    <x v="22"/>
    <m/>
    <x v="22"/>
    <s v="CA"/>
    <s v="Academic"/>
    <n v="6"/>
    <n v="6"/>
    <n v="2"/>
    <x v="64"/>
    <n v="1"/>
    <n v="5"/>
    <n v="1"/>
    <n v="0.37783564814814818"/>
    <n v="8.3333333333333329E-2"/>
  </r>
  <r>
    <x v="14"/>
    <s v="2017/2018"/>
    <x v="23"/>
    <m/>
    <x v="23"/>
    <s v="CA"/>
    <s v="Academic"/>
    <n v="42"/>
    <n v="42"/>
    <n v="0"/>
    <x v="259"/>
    <n v="30"/>
    <n v="6"/>
    <n v="9"/>
    <n v="0.33849537037037036"/>
    <n v="0.25366898148148148"/>
  </r>
  <r>
    <x v="15"/>
    <s v="2017/2018"/>
    <x v="0"/>
    <m/>
    <x v="0"/>
    <s v="CA"/>
    <s v="Academic"/>
    <n v="576"/>
    <n v="576"/>
    <n v="19"/>
    <x v="260"/>
    <n v="287"/>
    <n v="94"/>
    <n v="176"/>
    <n v="0.29866898148148147"/>
    <n v="0.17817129629629627"/>
  </r>
  <r>
    <x v="15"/>
    <s v="2017/2018"/>
    <x v="1"/>
    <m/>
    <x v="1"/>
    <s v="CA"/>
    <s v="Academic"/>
    <n v="559"/>
    <n v="557"/>
    <n v="10"/>
    <x v="261"/>
    <n v="349"/>
    <n v="149"/>
    <n v="64"/>
    <n v="0.29450231481481481"/>
    <n v="0.21766203703703704"/>
  </r>
  <r>
    <x v="15"/>
    <s v="2017/2018"/>
    <x v="2"/>
    <m/>
    <x v="2"/>
    <s v="CA"/>
    <s v="Academic"/>
    <n v="486"/>
    <n v="486"/>
    <n v="7"/>
    <x v="262"/>
    <n v="154"/>
    <n v="275"/>
    <n v="87"/>
    <n v="0.16900462962962962"/>
    <n v="0.14150462962962962"/>
  </r>
  <r>
    <x v="15"/>
    <s v="2017/2018"/>
    <x v="3"/>
    <m/>
    <x v="3"/>
    <s v="CA"/>
    <s v="Academic"/>
    <n v="210"/>
    <n v="210"/>
    <n v="1"/>
    <x v="263"/>
    <n v="146"/>
    <n v="20"/>
    <n v="21"/>
    <n v="0.26567129629629632"/>
    <n v="0.17783564814814815"/>
  </r>
  <r>
    <x v="15"/>
    <s v="2017/2018"/>
    <x v="4"/>
    <m/>
    <x v="4"/>
    <s v="CA"/>
    <s v="Academic"/>
    <n v="139"/>
    <n v="139"/>
    <n v="4"/>
    <x v="118"/>
    <n v="35"/>
    <n v="87"/>
    <n v="6"/>
    <n v="0.17483796296296297"/>
    <n v="9.7164351851851849E-2"/>
  </r>
  <r>
    <x v="15"/>
    <s v="2017/2018"/>
    <x v="5"/>
    <m/>
    <x v="5"/>
    <s v="CA"/>
    <s v="Academic"/>
    <n v="310"/>
    <n v="310"/>
    <n v="5"/>
    <x v="235"/>
    <n v="94"/>
    <n v="151"/>
    <n v="44"/>
    <n v="0.21567129629629631"/>
    <n v="0.17349537037037036"/>
  </r>
  <r>
    <x v="15"/>
    <s v="2017/2018"/>
    <x v="6"/>
    <m/>
    <x v="6"/>
    <s v="CA"/>
    <s v="Academic"/>
    <n v="1093"/>
    <n v="1092"/>
    <n v="6"/>
    <x v="264"/>
    <n v="601"/>
    <n v="116"/>
    <n v="349"/>
    <n v="0.3445023148148148"/>
    <n v="0.13700231481481481"/>
  </r>
  <r>
    <x v="15"/>
    <s v="2017/2018"/>
    <x v="7"/>
    <m/>
    <x v="7"/>
    <s v="CA"/>
    <s v="Academic"/>
    <n v="452"/>
    <n v="452"/>
    <n v="3"/>
    <x v="265"/>
    <n v="138"/>
    <n v="267"/>
    <n v="40"/>
    <n v="0.14016203703703703"/>
    <n v="9.2164351851851845E-2"/>
  </r>
  <r>
    <x v="15"/>
    <s v="2017/2018"/>
    <x v="8"/>
    <m/>
    <x v="8"/>
    <s v="CA"/>
    <s v="Academic"/>
    <n v="32"/>
    <n v="32"/>
    <n v="2"/>
    <x v="266"/>
    <n v="20"/>
    <n v="7"/>
    <n v="5"/>
    <n v="0.38182870370370375"/>
    <n v="0.16666666666666666"/>
  </r>
  <r>
    <x v="15"/>
    <s v="2017/2018"/>
    <x v="9"/>
    <m/>
    <x v="9"/>
    <s v="CA"/>
    <s v="Academic"/>
    <n v="139"/>
    <n v="138"/>
    <n v="3"/>
    <x v="267"/>
    <n v="25"/>
    <n v="81"/>
    <n v="19"/>
    <n v="8.6168981481481485E-2"/>
    <n v="0.13817129629629629"/>
  </r>
  <r>
    <x v="15"/>
    <s v="2017/2018"/>
    <x v="10"/>
    <m/>
    <x v="10"/>
    <s v="CA"/>
    <s v="Academic"/>
    <n v="556"/>
    <n v="555"/>
    <n v="12"/>
    <x v="268"/>
    <n v="260"/>
    <n v="150"/>
    <n v="83"/>
    <n v="0.2131712962962963"/>
    <n v="0.22016203703703704"/>
  </r>
  <r>
    <x v="15"/>
    <s v="2017/2018"/>
    <x v="11"/>
    <m/>
    <x v="11"/>
    <s v="CA"/>
    <s v="Academic"/>
    <n v="128"/>
    <n v="128"/>
    <n v="2"/>
    <x v="65"/>
    <n v="57"/>
    <n v="33"/>
    <n v="32"/>
    <n v="0.25950231481481484"/>
    <n v="0.25049768518518517"/>
  </r>
  <r>
    <x v="15"/>
    <s v="2017/2018"/>
    <x v="12"/>
    <m/>
    <x v="12"/>
    <s v="CA"/>
    <s v="Academic"/>
    <n v="170"/>
    <n v="170"/>
    <n v="0"/>
    <x v="146"/>
    <n v="88"/>
    <n v="65"/>
    <n v="22"/>
    <n v="0.17233796296296297"/>
    <n v="0.13483796296296297"/>
  </r>
  <r>
    <x v="15"/>
    <s v="2017/2018"/>
    <x v="13"/>
    <m/>
    <x v="13"/>
    <s v="CA"/>
    <s v="Academic"/>
    <n v="148"/>
    <n v="148"/>
    <n v="0"/>
    <x v="93"/>
    <n v="72"/>
    <n v="53"/>
    <n v="18"/>
    <n v="0.17216435185185186"/>
    <n v="0.17599537037037039"/>
  </r>
  <r>
    <x v="15"/>
    <s v="2017/2018"/>
    <x v="14"/>
    <m/>
    <x v="14"/>
    <s v="CA"/>
    <s v="Academic"/>
    <n v="103"/>
    <n v="102"/>
    <n v="2"/>
    <x v="269"/>
    <n v="84"/>
    <n v="10"/>
    <n v="21"/>
    <n v="0.34650462962962963"/>
    <n v="0.21"/>
  </r>
  <r>
    <x v="15"/>
    <s v="2017/2018"/>
    <x v="15"/>
    <m/>
    <x v="15"/>
    <s v="CA"/>
    <s v="Academic"/>
    <n v="471"/>
    <n v="469"/>
    <n v="6"/>
    <x v="270"/>
    <n v="285"/>
    <n v="90"/>
    <n v="66"/>
    <n v="0.29916666666666664"/>
    <n v="0.21366898148148147"/>
  </r>
  <r>
    <x v="15"/>
    <s v="2017/2018"/>
    <x v="16"/>
    <m/>
    <x v="16"/>
    <s v="CA"/>
    <s v="Academic"/>
    <n v="348"/>
    <n v="348"/>
    <n v="5"/>
    <x v="271"/>
    <n v="149"/>
    <n v="102"/>
    <n v="58"/>
    <n v="0.22150462962962961"/>
    <n v="0.13766203703703703"/>
  </r>
  <r>
    <x v="15"/>
    <s v="2017/2018"/>
    <x v="17"/>
    <m/>
    <x v="17"/>
    <s v="CA"/>
    <s v="Academic"/>
    <n v="397"/>
    <n v="397"/>
    <n v="2"/>
    <x v="103"/>
    <n v="100"/>
    <n v="172"/>
    <n v="92"/>
    <n v="0.17666666666666667"/>
    <n v="9.4166666666666662E-2"/>
  </r>
  <r>
    <x v="15"/>
    <s v="2017/2018"/>
    <x v="18"/>
    <m/>
    <x v="18"/>
    <s v="CA"/>
    <s v="Academic"/>
    <n v="380"/>
    <n v="380"/>
    <n v="11"/>
    <x v="272"/>
    <n v="190"/>
    <n v="164"/>
    <n v="21"/>
    <n v="0.21466435185185184"/>
    <n v="9.6828703703703708E-2"/>
  </r>
  <r>
    <x v="15"/>
    <s v="2017/2018"/>
    <x v="19"/>
    <m/>
    <x v="19"/>
    <s v="CA"/>
    <s v="Academic"/>
    <n v="460"/>
    <n v="458"/>
    <n v="3"/>
    <x v="273"/>
    <n v="306"/>
    <n v="135"/>
    <n v="36"/>
    <n v="0.25416666666666665"/>
    <n v="0.1343287037037037"/>
  </r>
  <r>
    <x v="15"/>
    <s v="2017/2018"/>
    <x v="20"/>
    <m/>
    <x v="20"/>
    <s v="CA"/>
    <s v="Academic"/>
    <n v="684"/>
    <n v="684"/>
    <n v="10"/>
    <x v="145"/>
    <n v="231"/>
    <n v="351"/>
    <n v="54"/>
    <n v="0.13950231481481482"/>
    <n v="0.22349537037037037"/>
  </r>
  <r>
    <x v="15"/>
    <s v="2017/2018"/>
    <x v="21"/>
    <m/>
    <x v="21"/>
    <s v="CA"/>
    <s v="Academic"/>
    <n v="752"/>
    <n v="743"/>
    <n v="1"/>
    <x v="274"/>
    <n v="218"/>
    <n v="360"/>
    <n v="180"/>
    <n v="0.22166666666666668"/>
    <n v="0.2170023148148148"/>
  </r>
  <r>
    <x v="15"/>
    <s v="2017/2018"/>
    <x v="22"/>
    <m/>
    <x v="22"/>
    <s v="CA"/>
    <s v="Academic"/>
    <n v="11"/>
    <n v="11"/>
    <n v="1"/>
    <x v="74"/>
    <n v="2"/>
    <n v="7"/>
    <n v="1"/>
    <n v="0.17966435185185184"/>
    <n v="0.125"/>
  </r>
  <r>
    <x v="15"/>
    <s v="2017/2018"/>
    <x v="23"/>
    <m/>
    <x v="23"/>
    <s v="CA"/>
    <s v="Academic"/>
    <n v="38"/>
    <n v="38"/>
    <n v="0"/>
    <x v="275"/>
    <n v="28"/>
    <n v="6"/>
    <n v="8"/>
    <n v="0.67150462962962953"/>
    <n v="0.22299768518518517"/>
  </r>
  <r>
    <x v="16"/>
    <s v="2017/2018"/>
    <x v="0"/>
    <m/>
    <x v="0"/>
    <s v="CA"/>
    <s v="Academic"/>
    <n v="451"/>
    <n v="451"/>
    <n v="14"/>
    <x v="171"/>
    <n v="198"/>
    <n v="148"/>
    <n v="131"/>
    <n v="0.26166666666666666"/>
    <n v="0.2131712962962963"/>
  </r>
  <r>
    <x v="16"/>
    <s v="2017/2018"/>
    <x v="1"/>
    <m/>
    <x v="1"/>
    <s v="CA"/>
    <s v="Academic"/>
    <n v="380"/>
    <n v="380"/>
    <n v="2"/>
    <x v="276"/>
    <n v="222"/>
    <n v="165"/>
    <n v="29"/>
    <n v="0.25567129629629631"/>
    <n v="0.3066666666666667"/>
  </r>
  <r>
    <x v="16"/>
    <s v="2017/2018"/>
    <x v="2"/>
    <m/>
    <x v="2"/>
    <s v="CA"/>
    <s v="Academic"/>
    <n v="349"/>
    <n v="349"/>
    <n v="6"/>
    <x v="125"/>
    <n v="119"/>
    <n v="174"/>
    <n v="57"/>
    <n v="0.13616898148148149"/>
    <n v="0.26250000000000001"/>
  </r>
  <r>
    <x v="16"/>
    <s v="2017/2018"/>
    <x v="3"/>
    <m/>
    <x v="3"/>
    <s v="CA"/>
    <s v="Academic"/>
    <n v="145"/>
    <n v="145"/>
    <n v="3"/>
    <x v="203"/>
    <n v="137"/>
    <n v="9"/>
    <n v="19"/>
    <n v="0.299837962962963"/>
    <n v="9.5671296296296296E-2"/>
  </r>
  <r>
    <x v="16"/>
    <s v="2017/2018"/>
    <x v="4"/>
    <m/>
    <x v="4"/>
    <s v="CA"/>
    <s v="Academic"/>
    <n v="155"/>
    <n v="155"/>
    <n v="2"/>
    <x v="198"/>
    <n v="40"/>
    <n v="116"/>
    <n v="3"/>
    <n v="0.17249999999999999"/>
    <n v="0.1304976851851852"/>
  </r>
  <r>
    <x v="16"/>
    <s v="2017/2018"/>
    <x v="5"/>
    <m/>
    <x v="5"/>
    <s v="CA"/>
    <s v="Academic"/>
    <n v="200"/>
    <n v="200"/>
    <n v="4"/>
    <x v="277"/>
    <n v="79"/>
    <n v="94"/>
    <n v="35"/>
    <n v="0.33849537037037036"/>
    <n v="0.17099537037037038"/>
  </r>
  <r>
    <x v="16"/>
    <s v="2017/2018"/>
    <x v="6"/>
    <m/>
    <x v="6"/>
    <s v="CA"/>
    <s v="Academic"/>
    <n v="741"/>
    <n v="737"/>
    <n v="11"/>
    <x v="278"/>
    <n v="485"/>
    <n v="90"/>
    <n v="254"/>
    <n v="0.34817129629629634"/>
    <n v="0.17317129629629632"/>
  </r>
  <r>
    <x v="16"/>
    <s v="2017/2018"/>
    <x v="7"/>
    <m/>
    <x v="7"/>
    <s v="CA"/>
    <s v="Academic"/>
    <n v="477"/>
    <n v="477"/>
    <n v="2"/>
    <x v="175"/>
    <n v="131"/>
    <n v="307"/>
    <n v="31"/>
    <n v="0.13817129629629629"/>
    <n v="4.9166666666666664E-2"/>
  </r>
  <r>
    <x v="16"/>
    <s v="2017/2018"/>
    <x v="8"/>
    <m/>
    <x v="8"/>
    <s v="CA"/>
    <s v="Academic"/>
    <n v="31"/>
    <n v="31"/>
    <n v="1"/>
    <x v="120"/>
    <n v="16"/>
    <n v="7"/>
    <n v="7"/>
    <n v="0.29966435185185186"/>
    <n v="0.33567129629629627"/>
  </r>
  <r>
    <x v="16"/>
    <s v="2017/2018"/>
    <x v="9"/>
    <m/>
    <x v="9"/>
    <s v="CA"/>
    <s v="Academic"/>
    <n v="101"/>
    <n v="101"/>
    <n v="1"/>
    <x v="178"/>
    <n v="21"/>
    <n v="63"/>
    <n v="14"/>
    <n v="9.6666666666666665E-2"/>
    <n v="4.9999999999999996E-2"/>
  </r>
  <r>
    <x v="16"/>
    <s v="2017/2018"/>
    <x v="10"/>
    <m/>
    <x v="10"/>
    <s v="CA"/>
    <s v="Academic"/>
    <n v="318"/>
    <n v="318"/>
    <n v="11"/>
    <x v="243"/>
    <n v="161"/>
    <n v="137"/>
    <n v="54"/>
    <n v="0.22133101851851852"/>
    <n v="0.21983796296296296"/>
  </r>
  <r>
    <x v="16"/>
    <s v="2017/2018"/>
    <x v="11"/>
    <m/>
    <x v="11"/>
    <s v="CA"/>
    <s v="Academic"/>
    <n v="153"/>
    <n v="153"/>
    <n v="2"/>
    <x v="229"/>
    <n v="95"/>
    <n v="35"/>
    <n v="29"/>
    <n v="0.2525"/>
    <n v="0.21633101851851852"/>
  </r>
  <r>
    <x v="16"/>
    <s v="2017/2018"/>
    <x v="12"/>
    <m/>
    <x v="12"/>
    <s v="CA"/>
    <s v="Academic"/>
    <n v="134"/>
    <n v="132"/>
    <n v="1"/>
    <x v="3"/>
    <n v="75"/>
    <n v="44"/>
    <n v="16"/>
    <n v="0.18016203703703704"/>
    <n v="0.21766203703703704"/>
  </r>
  <r>
    <x v="16"/>
    <s v="2017/2018"/>
    <x v="13"/>
    <m/>
    <x v="13"/>
    <s v="CA"/>
    <s v="Academic"/>
    <n v="160"/>
    <n v="160"/>
    <n v="6"/>
    <x v="279"/>
    <n v="64"/>
    <n v="69"/>
    <n v="18"/>
    <n v="0.17700231481481479"/>
    <n v="0.30733796296296295"/>
  </r>
  <r>
    <x v="16"/>
    <s v="2017/2018"/>
    <x v="14"/>
    <m/>
    <x v="14"/>
    <s v="CA"/>
    <s v="Academic"/>
    <n v="71"/>
    <n v="71"/>
    <n v="2"/>
    <x v="185"/>
    <n v="31"/>
    <n v="19"/>
    <n v="15"/>
    <n v="0.34599537037037037"/>
    <n v="0.25450231481481483"/>
  </r>
  <r>
    <x v="16"/>
    <s v="2017/2018"/>
    <x v="15"/>
    <m/>
    <x v="15"/>
    <s v="CA"/>
    <s v="Academic"/>
    <n v="458"/>
    <n v="458"/>
    <n v="10"/>
    <x v="280"/>
    <n v="296"/>
    <n v="89"/>
    <n v="52"/>
    <n v="0.33849537037037036"/>
    <n v="0.20900462962962962"/>
  </r>
  <r>
    <x v="16"/>
    <s v="2017/2018"/>
    <x v="16"/>
    <m/>
    <x v="16"/>
    <s v="CA"/>
    <s v="Academic"/>
    <n v="286"/>
    <n v="285"/>
    <n v="4"/>
    <x v="281"/>
    <n v="160"/>
    <n v="95"/>
    <n v="54"/>
    <n v="0.2618287037037037"/>
    <n v="0.21016203703703704"/>
  </r>
  <r>
    <x v="16"/>
    <s v="2017/2018"/>
    <x v="17"/>
    <m/>
    <x v="17"/>
    <s v="CA"/>
    <s v="Academic"/>
    <n v="333"/>
    <n v="333"/>
    <n v="0"/>
    <x v="282"/>
    <n v="86"/>
    <n v="172"/>
    <n v="83"/>
    <n v="0.17533564814814814"/>
    <n v="0.13083333333333333"/>
  </r>
  <r>
    <x v="16"/>
    <s v="2017/2018"/>
    <x v="18"/>
    <m/>
    <x v="18"/>
    <s v="CA"/>
    <s v="Academic"/>
    <n v="295"/>
    <n v="295"/>
    <n v="9"/>
    <x v="244"/>
    <n v="114"/>
    <n v="146"/>
    <n v="29"/>
    <n v="0.20950231481481482"/>
    <n v="0.17583333333333331"/>
  </r>
  <r>
    <x v="16"/>
    <s v="2017/2018"/>
    <x v="19"/>
    <m/>
    <x v="19"/>
    <s v="CA"/>
    <s v="Academic"/>
    <n v="488"/>
    <n v="488"/>
    <n v="11"/>
    <x v="283"/>
    <n v="276"/>
    <n v="171"/>
    <n v="38"/>
    <n v="0.255"/>
    <n v="0.17150462962962965"/>
  </r>
  <r>
    <x v="16"/>
    <s v="2017/2018"/>
    <x v="20"/>
    <m/>
    <x v="20"/>
    <s v="CA"/>
    <s v="Academic"/>
    <n v="598"/>
    <n v="598"/>
    <n v="0"/>
    <x v="284"/>
    <n v="256"/>
    <n v="288"/>
    <n v="57"/>
    <n v="0.18182870370370371"/>
    <n v="0.29249999999999998"/>
  </r>
  <r>
    <x v="16"/>
    <s v="2017/2018"/>
    <x v="21"/>
    <m/>
    <x v="21"/>
    <s v="CA"/>
    <s v="Academic"/>
    <n v="736"/>
    <n v="732"/>
    <n v="4"/>
    <x v="285"/>
    <n v="127"/>
    <n v="372"/>
    <n v="127"/>
    <n v="0.18133101851851852"/>
    <n v="0.25283564814814813"/>
  </r>
  <r>
    <x v="16"/>
    <s v="2017/2018"/>
    <x v="22"/>
    <m/>
    <x v="22"/>
    <s v="CA"/>
    <s v="Academic"/>
    <n v="3"/>
    <n v="3"/>
    <n v="0"/>
    <x v="8"/>
    <n v="1"/>
    <n v="1"/>
    <n v="0"/>
    <n v="0.33333333333333331"/>
    <n v="0"/>
  </r>
  <r>
    <x v="16"/>
    <s v="2017/2018"/>
    <x v="23"/>
    <m/>
    <x v="23"/>
    <s v="CA"/>
    <s v="Academic"/>
    <n v="48"/>
    <n v="48"/>
    <n v="0"/>
    <x v="14"/>
    <n v="26"/>
    <n v="9"/>
    <n v="9"/>
    <n v="0.30682870370370369"/>
    <n v="0.1304976851851852"/>
  </r>
  <r>
    <x v="17"/>
    <s v="2017/2018"/>
    <x v="0"/>
    <m/>
    <x v="0"/>
    <s v="CA"/>
    <s v="Academic"/>
    <n v="248"/>
    <n v="247"/>
    <n v="5"/>
    <x v="115"/>
    <n v="117"/>
    <n v="40"/>
    <n v="108"/>
    <n v="0.30466435185185187"/>
    <n v="0.18233796296296298"/>
  </r>
  <r>
    <x v="17"/>
    <s v="2017/2018"/>
    <x v="1"/>
    <m/>
    <x v="1"/>
    <s v="CA"/>
    <s v="Academic"/>
    <n v="169"/>
    <n v="169"/>
    <n v="1"/>
    <x v="250"/>
    <n v="63"/>
    <n v="84"/>
    <n v="14"/>
    <n v="0.29883101851851851"/>
    <n v="0.2106712962962963"/>
  </r>
  <r>
    <x v="17"/>
    <s v="2017/2018"/>
    <x v="2"/>
    <m/>
    <x v="2"/>
    <s v="CA"/>
    <s v="Academic"/>
    <n v="120"/>
    <n v="120"/>
    <n v="0"/>
    <x v="286"/>
    <n v="42"/>
    <n v="75"/>
    <n v="34"/>
    <n v="0.2543287037037037"/>
    <n v="0.13966435185185186"/>
  </r>
  <r>
    <x v="17"/>
    <s v="2017/2018"/>
    <x v="3"/>
    <m/>
    <x v="3"/>
    <s v="CA"/>
    <s v="Academic"/>
    <n v="82"/>
    <n v="82"/>
    <n v="1"/>
    <x v="112"/>
    <n v="87"/>
    <n v="6"/>
    <n v="9"/>
    <n v="0.30400462962962965"/>
    <n v="8.700231481481481E-2"/>
  </r>
  <r>
    <x v="17"/>
    <s v="2017/2018"/>
    <x v="4"/>
    <m/>
    <x v="4"/>
    <s v="CA"/>
    <s v="Academic"/>
    <n v="65"/>
    <n v="65"/>
    <n v="1"/>
    <x v="287"/>
    <n v="15"/>
    <n v="46"/>
    <n v="5"/>
    <n v="9.9166666666666667E-2"/>
    <n v="0.21166666666666667"/>
  </r>
  <r>
    <x v="17"/>
    <s v="2017/2018"/>
    <x v="5"/>
    <m/>
    <x v="5"/>
    <s v="CA"/>
    <s v="Academic"/>
    <n v="82"/>
    <n v="82"/>
    <n v="2"/>
    <x v="194"/>
    <n v="40"/>
    <n v="43"/>
    <n v="20"/>
    <n v="0.33349537037037041"/>
    <n v="0.30249999999999999"/>
  </r>
  <r>
    <x v="17"/>
    <s v="2017/2018"/>
    <x v="6"/>
    <m/>
    <x v="6"/>
    <s v="CA"/>
    <s v="Academic"/>
    <n v="318"/>
    <n v="318"/>
    <n v="2"/>
    <x v="82"/>
    <n v="236"/>
    <n v="53"/>
    <n v="116"/>
    <n v="0.34817129629629634"/>
    <n v="0.21416666666666664"/>
  </r>
  <r>
    <x v="17"/>
    <s v="2017/2018"/>
    <x v="7"/>
    <m/>
    <x v="7"/>
    <s v="CA"/>
    <s v="Academic"/>
    <n v="124"/>
    <n v="123"/>
    <n v="1"/>
    <x v="288"/>
    <n v="60"/>
    <n v="76"/>
    <n v="30"/>
    <n v="0.21650462962962966"/>
    <n v="0.16716435185185186"/>
  </r>
  <r>
    <x v="17"/>
    <s v="2017/2018"/>
    <x v="8"/>
    <m/>
    <x v="8"/>
    <s v="CA"/>
    <s v="Academic"/>
    <n v="4"/>
    <n v="4"/>
    <n v="1"/>
    <x v="74"/>
    <n v="8"/>
    <n v="1"/>
    <n v="1"/>
    <n v="0.55283564814814812"/>
    <n v="8.3333333333333329E-2"/>
  </r>
  <r>
    <x v="17"/>
    <s v="2017/2018"/>
    <x v="9"/>
    <m/>
    <x v="9"/>
    <s v="CA"/>
    <s v="Academic"/>
    <n v="60"/>
    <n v="60"/>
    <n v="0"/>
    <x v="289"/>
    <n v="11"/>
    <n v="48"/>
    <n v="11"/>
    <n v="0.1254976851851852"/>
    <n v="0.17583333333333331"/>
  </r>
  <r>
    <x v="17"/>
    <s v="2017/2018"/>
    <x v="10"/>
    <m/>
    <x v="10"/>
    <s v="CA"/>
    <s v="Academic"/>
    <n v="129"/>
    <n v="129"/>
    <n v="2"/>
    <x v="290"/>
    <n v="65"/>
    <n v="55"/>
    <n v="33"/>
    <n v="0.22466435185185185"/>
    <n v="0.20833333333333334"/>
  </r>
  <r>
    <x v="17"/>
    <s v="2017/2018"/>
    <x v="11"/>
    <m/>
    <x v="11"/>
    <s v="CA"/>
    <s v="Academic"/>
    <n v="34"/>
    <n v="34"/>
    <n v="1"/>
    <x v="100"/>
    <n v="23"/>
    <n v="6"/>
    <n v="13"/>
    <n v="0.2209953703703704"/>
    <n v="0.38133101851851853"/>
  </r>
  <r>
    <x v="17"/>
    <s v="2017/2018"/>
    <x v="12"/>
    <m/>
    <x v="12"/>
    <s v="CA"/>
    <s v="Academic"/>
    <n v="36"/>
    <n v="36"/>
    <n v="0"/>
    <x v="259"/>
    <n v="32"/>
    <n v="4"/>
    <n v="10"/>
    <n v="0.30099537037037039"/>
    <n v="0.215"/>
  </r>
  <r>
    <x v="17"/>
    <s v="2017/2018"/>
    <x v="13"/>
    <m/>
    <x v="13"/>
    <s v="CA"/>
    <s v="Academic"/>
    <n v="85"/>
    <n v="85"/>
    <n v="1"/>
    <x v="65"/>
    <n v="41"/>
    <n v="49"/>
    <n v="17"/>
    <n v="0.2106712962962963"/>
    <n v="0.34317129629629628"/>
  </r>
  <r>
    <x v="17"/>
    <s v="2017/2018"/>
    <x v="14"/>
    <m/>
    <x v="14"/>
    <s v="CA"/>
    <s v="Academic"/>
    <n v="21"/>
    <n v="21"/>
    <n v="0"/>
    <x v="120"/>
    <n v="21"/>
    <n v="2"/>
    <n v="7"/>
    <n v="0.34416666666666668"/>
    <n v="0.55349537037037033"/>
  </r>
  <r>
    <x v="17"/>
    <s v="2017/2018"/>
    <x v="15"/>
    <m/>
    <x v="15"/>
    <s v="CA"/>
    <s v="Academic"/>
    <n v="213"/>
    <n v="213"/>
    <n v="5"/>
    <x v="245"/>
    <n v="184"/>
    <n v="58"/>
    <n v="35"/>
    <n v="0.33516203703703701"/>
    <n v="0.22116898148148148"/>
  </r>
  <r>
    <x v="17"/>
    <s v="2017/2018"/>
    <x v="16"/>
    <m/>
    <x v="16"/>
    <s v="CA"/>
    <s v="Academic"/>
    <n v="191"/>
    <n v="190"/>
    <n v="2"/>
    <x v="137"/>
    <n v="83"/>
    <n v="76"/>
    <n v="64"/>
    <n v="0.22067129629629631"/>
    <n v="0.18000000000000002"/>
  </r>
  <r>
    <x v="17"/>
    <s v="2017/2018"/>
    <x v="17"/>
    <m/>
    <x v="17"/>
    <s v="CA"/>
    <s v="Academic"/>
    <n v="98"/>
    <n v="98"/>
    <n v="0"/>
    <x v="4"/>
    <n v="26"/>
    <n v="61"/>
    <n v="40"/>
    <n v="0.25416666666666665"/>
    <n v="0.25549768518518517"/>
  </r>
  <r>
    <x v="17"/>
    <s v="2017/2018"/>
    <x v="18"/>
    <m/>
    <x v="18"/>
    <s v="CA"/>
    <s v="Academic"/>
    <n v="144"/>
    <n v="144"/>
    <n v="1"/>
    <x v="291"/>
    <n v="62"/>
    <n v="81"/>
    <n v="17"/>
    <n v="0.22182870370370369"/>
    <n v="0.25200231481481483"/>
  </r>
  <r>
    <x v="17"/>
    <s v="2017/2018"/>
    <x v="19"/>
    <m/>
    <x v="19"/>
    <s v="CA"/>
    <s v="Academic"/>
    <n v="224"/>
    <n v="224"/>
    <n v="6"/>
    <x v="42"/>
    <n v="174"/>
    <n v="73"/>
    <n v="19"/>
    <n v="0.25450231481481483"/>
    <n v="0.2508333333333333"/>
  </r>
  <r>
    <x v="17"/>
    <s v="2017/2018"/>
    <x v="20"/>
    <m/>
    <x v="20"/>
    <s v="CA"/>
    <s v="Academic"/>
    <n v="303"/>
    <n v="302"/>
    <n v="16"/>
    <x v="292"/>
    <n v="130"/>
    <n v="154"/>
    <n v="58"/>
    <n v="0.18083333333333332"/>
    <n v="0.30349537037037039"/>
  </r>
  <r>
    <x v="17"/>
    <s v="2017/2018"/>
    <x v="21"/>
    <m/>
    <x v="21"/>
    <s v="CA"/>
    <s v="Academic"/>
    <n v="278"/>
    <n v="274"/>
    <n v="2"/>
    <x v="293"/>
    <n v="72"/>
    <n v="191"/>
    <n v="70"/>
    <n v="0.25533564814814813"/>
    <n v="0.29216435185185186"/>
  </r>
  <r>
    <x v="17"/>
    <s v="2017/2018"/>
    <x v="22"/>
    <m/>
    <x v="22"/>
    <s v="CA"/>
    <s v="Academic"/>
    <n v="6"/>
    <n v="6"/>
    <n v="0"/>
    <x v="88"/>
    <n v="0"/>
    <n v="4"/>
    <n v="2"/>
    <n v="0.13749999999999998"/>
    <n v="0.25"/>
  </r>
  <r>
    <x v="17"/>
    <s v="2017/2018"/>
    <x v="23"/>
    <m/>
    <x v="23"/>
    <s v="CA"/>
    <s v="Academic"/>
    <n v="43"/>
    <n v="43"/>
    <n v="0"/>
    <x v="294"/>
    <n v="28"/>
    <n v="11"/>
    <n v="4"/>
    <n v="0.29166666666666669"/>
    <n v="0.29583333333333334"/>
  </r>
  <r>
    <x v="18"/>
    <s v="2017/2018"/>
    <x v="0"/>
    <m/>
    <x v="0"/>
    <s v="CA"/>
    <s v="Academic"/>
    <n v="793"/>
    <n v="793"/>
    <n v="6"/>
    <x v="295"/>
    <n v="328"/>
    <n v="112"/>
    <n v="191"/>
    <n v="0.30716435185185187"/>
    <n v="0.16833333333333333"/>
  </r>
  <r>
    <x v="18"/>
    <s v="2017/2018"/>
    <x v="1"/>
    <m/>
    <x v="1"/>
    <s v="CA"/>
    <s v="Academic"/>
    <n v="703"/>
    <n v="702"/>
    <n v="8"/>
    <x v="296"/>
    <n v="347"/>
    <n v="218"/>
    <n v="47"/>
    <n v="0.30349537037037039"/>
    <n v="0.26599537037037035"/>
  </r>
  <r>
    <x v="18"/>
    <s v="2017/2018"/>
    <x v="2"/>
    <m/>
    <x v="2"/>
    <s v="CA"/>
    <s v="Academic"/>
    <n v="241"/>
    <n v="241"/>
    <n v="2"/>
    <x v="217"/>
    <n v="145"/>
    <n v="49"/>
    <n v="18"/>
    <n v="0.21"/>
    <n v="0.13799768518518518"/>
  </r>
  <r>
    <x v="18"/>
    <s v="2017/2018"/>
    <x v="3"/>
    <m/>
    <x v="3"/>
    <s v="CA"/>
    <s v="Academic"/>
    <n v="188"/>
    <n v="188"/>
    <n v="4"/>
    <x v="28"/>
    <n v="120"/>
    <n v="4"/>
    <n v="25"/>
    <n v="0.25400462962962961"/>
    <n v="0.13766203703703703"/>
  </r>
  <r>
    <x v="18"/>
    <s v="2017/2018"/>
    <x v="4"/>
    <m/>
    <x v="4"/>
    <s v="CA"/>
    <s v="Academic"/>
    <n v="199"/>
    <n v="199"/>
    <n v="5"/>
    <x v="297"/>
    <n v="84"/>
    <n v="61"/>
    <n v="13"/>
    <n v="0.25700231481481478"/>
    <n v="0.17432870370370371"/>
  </r>
  <r>
    <x v="18"/>
    <s v="2017/2018"/>
    <x v="5"/>
    <m/>
    <x v="5"/>
    <s v="CA"/>
    <s v="Academic"/>
    <n v="194"/>
    <n v="194"/>
    <n v="1"/>
    <x v="50"/>
    <n v="71"/>
    <n v="58"/>
    <n v="31"/>
    <n v="0.34166666666666662"/>
    <n v="0.2131712962962963"/>
  </r>
  <r>
    <x v="18"/>
    <s v="2017/2018"/>
    <x v="6"/>
    <m/>
    <x v="6"/>
    <s v="CA"/>
    <s v="Academic"/>
    <n v="1106"/>
    <n v="1106"/>
    <n v="4"/>
    <x v="298"/>
    <n v="503"/>
    <n v="76"/>
    <n v="222"/>
    <n v="0.37549768518518517"/>
    <n v="0.12650462962962963"/>
  </r>
  <r>
    <x v="18"/>
    <s v="2017/2018"/>
    <x v="7"/>
    <m/>
    <x v="7"/>
    <s v="CA"/>
    <s v="Academic"/>
    <n v="281"/>
    <n v="281"/>
    <n v="0"/>
    <x v="221"/>
    <n v="49"/>
    <n v="121"/>
    <n v="43"/>
    <n v="0.17450231481481482"/>
    <n v="0.13900462962962964"/>
  </r>
  <r>
    <x v="18"/>
    <s v="2017/2018"/>
    <x v="8"/>
    <m/>
    <x v="8"/>
    <s v="CA"/>
    <s v="Academic"/>
    <n v="29"/>
    <n v="28"/>
    <n v="3"/>
    <x v="299"/>
    <n v="10"/>
    <n v="10"/>
    <n v="2"/>
    <n v="0.25750000000000001"/>
    <n v="0.59166666666666667"/>
  </r>
  <r>
    <x v="18"/>
    <s v="2017/2018"/>
    <x v="9"/>
    <m/>
    <x v="9"/>
    <s v="CA"/>
    <s v="Academic"/>
    <n v="129"/>
    <n v="129"/>
    <n v="4"/>
    <x v="129"/>
    <n v="31"/>
    <n v="61"/>
    <n v="12"/>
    <n v="0.17083333333333331"/>
    <n v="9.4502314814814817E-2"/>
  </r>
  <r>
    <x v="18"/>
    <s v="2017/2018"/>
    <x v="10"/>
    <m/>
    <x v="10"/>
    <s v="CA"/>
    <s v="Academic"/>
    <n v="314"/>
    <n v="314"/>
    <n v="4"/>
    <x v="300"/>
    <n v="119"/>
    <n v="114"/>
    <n v="36"/>
    <n v="0.25116898148148148"/>
    <n v="0.18150462962962963"/>
  </r>
  <r>
    <x v="18"/>
    <s v="2017/2018"/>
    <x v="11"/>
    <m/>
    <x v="11"/>
    <s v="CA"/>
    <s v="Academic"/>
    <n v="212"/>
    <n v="212"/>
    <n v="1"/>
    <x v="43"/>
    <n v="102"/>
    <n v="25"/>
    <n v="24"/>
    <n v="0.22083333333333333"/>
    <n v="0.21466435185185184"/>
  </r>
  <r>
    <x v="18"/>
    <s v="2017/2018"/>
    <x v="12"/>
    <m/>
    <x v="12"/>
    <s v="CA"/>
    <s v="Academic"/>
    <n v="78"/>
    <n v="78"/>
    <n v="3"/>
    <x v="33"/>
    <n v="48"/>
    <n v="14"/>
    <n v="13"/>
    <n v="0.26099537037037041"/>
    <n v="0.17299768518518518"/>
  </r>
  <r>
    <x v="18"/>
    <s v="2017/2018"/>
    <x v="13"/>
    <m/>
    <x v="13"/>
    <s v="CA"/>
    <s v="Academic"/>
    <n v="171"/>
    <n v="171"/>
    <n v="0"/>
    <x v="225"/>
    <n v="81"/>
    <n v="40"/>
    <n v="19"/>
    <n v="0.25033564814814818"/>
    <n v="0.21099537037037039"/>
  </r>
  <r>
    <x v="18"/>
    <s v="2017/2018"/>
    <x v="14"/>
    <m/>
    <x v="14"/>
    <s v="CA"/>
    <s v="Academic"/>
    <n v="74"/>
    <n v="73"/>
    <n v="0"/>
    <x v="301"/>
    <n v="39"/>
    <n v="12"/>
    <n v="14"/>
    <n v="0.46133101851851849"/>
    <n v="0.17849537037037036"/>
  </r>
  <r>
    <x v="18"/>
    <s v="2017/2018"/>
    <x v="15"/>
    <m/>
    <x v="15"/>
    <s v="CA"/>
    <s v="Academic"/>
    <n v="397"/>
    <n v="397"/>
    <n v="6"/>
    <x v="302"/>
    <n v="249"/>
    <n v="39"/>
    <n v="46"/>
    <n v="0.42616898148148147"/>
    <n v="0.30182870370370368"/>
  </r>
  <r>
    <x v="18"/>
    <s v="2017/2018"/>
    <x v="16"/>
    <m/>
    <x v="16"/>
    <s v="CA"/>
    <s v="Academic"/>
    <n v="294"/>
    <n v="294"/>
    <n v="3"/>
    <x v="38"/>
    <n v="150"/>
    <n v="33"/>
    <n v="48"/>
    <n v="0.33450231481481479"/>
    <n v="0.17633101851851851"/>
  </r>
  <r>
    <x v="18"/>
    <s v="2017/2018"/>
    <x v="17"/>
    <m/>
    <x v="17"/>
    <s v="CA"/>
    <s v="Academic"/>
    <n v="328"/>
    <n v="328"/>
    <n v="1"/>
    <x v="60"/>
    <n v="75"/>
    <n v="138"/>
    <n v="74"/>
    <n v="0.26366898148148149"/>
    <n v="0.12682870370370372"/>
  </r>
  <r>
    <x v="18"/>
    <s v="2017/2018"/>
    <x v="18"/>
    <m/>
    <x v="18"/>
    <s v="CA"/>
    <s v="Academic"/>
    <n v="241"/>
    <n v="241"/>
    <n v="4"/>
    <x v="193"/>
    <n v="119"/>
    <n v="82"/>
    <n v="13"/>
    <n v="0.29499999999999998"/>
    <n v="0.13133101851851853"/>
  </r>
  <r>
    <x v="18"/>
    <s v="2017/2018"/>
    <x v="19"/>
    <m/>
    <x v="19"/>
    <s v="CA"/>
    <s v="Academic"/>
    <n v="594"/>
    <n v="594"/>
    <n v="2"/>
    <x v="303"/>
    <n v="320"/>
    <n v="157"/>
    <n v="30"/>
    <n v="0.33466435185185189"/>
    <n v="0.13833333333333334"/>
  </r>
  <r>
    <x v="18"/>
    <s v="2017/2018"/>
    <x v="20"/>
    <m/>
    <x v="20"/>
    <s v="CA"/>
    <s v="Academic"/>
    <n v="688"/>
    <n v="688"/>
    <n v="11"/>
    <x v="304"/>
    <n v="270"/>
    <n v="233"/>
    <n v="48"/>
    <n v="0.21233796296296295"/>
    <n v="0.26349537037037035"/>
  </r>
  <r>
    <x v="18"/>
    <s v="2017/2018"/>
    <x v="21"/>
    <m/>
    <x v="21"/>
    <s v="CA"/>
    <s v="Academic"/>
    <n v="517"/>
    <n v="508"/>
    <n v="1"/>
    <x v="305"/>
    <n v="155"/>
    <n v="147"/>
    <n v="72"/>
    <n v="0.30333333333333334"/>
    <n v="0.25416666666666665"/>
  </r>
  <r>
    <x v="18"/>
    <s v="2017/2018"/>
    <x v="22"/>
    <m/>
    <x v="22"/>
    <s v="CA"/>
    <s v="Academic"/>
    <n v="19"/>
    <n v="19"/>
    <n v="1"/>
    <x v="177"/>
    <n v="4"/>
    <n v="7"/>
    <n v="4"/>
    <n v="0.20983796296296298"/>
    <n v="0.29166666666666669"/>
  </r>
  <r>
    <x v="18"/>
    <s v="2017/2018"/>
    <x v="23"/>
    <m/>
    <x v="23"/>
    <s v="CA"/>
    <s v="Academic"/>
    <n v="107"/>
    <n v="106"/>
    <n v="0"/>
    <x v="98"/>
    <n v="66"/>
    <n v="16"/>
    <n v="18"/>
    <n v="0.3361689814814815"/>
    <n v="0.2509953703703704"/>
  </r>
  <r>
    <x v="19"/>
    <s v="2017/2018"/>
    <x v="0"/>
    <m/>
    <x v="0"/>
    <s v="CA"/>
    <s v="Academic"/>
    <n v="498"/>
    <n v="497"/>
    <n v="7"/>
    <x v="306"/>
    <n v="316"/>
    <n v="96"/>
    <n v="163"/>
    <n v="0.3075"/>
    <n v="0.17099537037037038"/>
  </r>
  <r>
    <x v="19"/>
    <s v="2017/2018"/>
    <x v="1"/>
    <m/>
    <x v="1"/>
    <s v="CA"/>
    <s v="Academic"/>
    <n v="575"/>
    <n v="575"/>
    <n v="8"/>
    <x v="307"/>
    <n v="260"/>
    <n v="258"/>
    <n v="41"/>
    <n v="0.25966435185185183"/>
    <n v="0.30349537037037039"/>
  </r>
  <r>
    <x v="19"/>
    <s v="2017/2018"/>
    <x v="2"/>
    <m/>
    <x v="2"/>
    <s v="CA"/>
    <s v="Academic"/>
    <n v="402"/>
    <n v="402"/>
    <n v="1"/>
    <x v="308"/>
    <n v="154"/>
    <n v="156"/>
    <n v="65"/>
    <n v="0.17033564814814817"/>
    <n v="0.13116898148148148"/>
  </r>
  <r>
    <x v="19"/>
    <s v="2017/2018"/>
    <x v="3"/>
    <m/>
    <x v="3"/>
    <s v="CA"/>
    <s v="Academic"/>
    <n v="140"/>
    <n v="140"/>
    <n v="3"/>
    <x v="252"/>
    <n v="96"/>
    <n v="7"/>
    <n v="44"/>
    <n v="0.26033564814814814"/>
    <n v="0.17650462962962962"/>
  </r>
  <r>
    <x v="19"/>
    <s v="2017/2018"/>
    <x v="4"/>
    <m/>
    <x v="4"/>
    <s v="CA"/>
    <s v="Academic"/>
    <n v="151"/>
    <n v="151"/>
    <n v="3"/>
    <x v="309"/>
    <n v="74"/>
    <n v="81"/>
    <n v="11"/>
    <n v="0.20983796296296298"/>
    <n v="0.29166666666666669"/>
  </r>
  <r>
    <x v="19"/>
    <s v="2017/2018"/>
    <x v="5"/>
    <m/>
    <x v="5"/>
    <s v="CA"/>
    <s v="Academic"/>
    <n v="172"/>
    <n v="172"/>
    <n v="3"/>
    <x v="310"/>
    <n v="73"/>
    <n v="66"/>
    <n v="36"/>
    <n v="0.29932870370370374"/>
    <n v="0.16849537037037035"/>
  </r>
  <r>
    <x v="19"/>
    <s v="2017/2018"/>
    <x v="6"/>
    <m/>
    <x v="6"/>
    <s v="CA"/>
    <s v="Academic"/>
    <n v="889"/>
    <n v="885"/>
    <n v="3"/>
    <x v="311"/>
    <n v="690"/>
    <n v="111"/>
    <n v="232"/>
    <n v="0.3463310185185185"/>
    <n v="0.17116898148148149"/>
  </r>
  <r>
    <x v="19"/>
    <s v="2017/2018"/>
    <x v="7"/>
    <m/>
    <x v="7"/>
    <s v="CA"/>
    <s v="Academic"/>
    <n v="390"/>
    <n v="390"/>
    <n v="0"/>
    <x v="247"/>
    <n v="137"/>
    <n v="185"/>
    <n v="53"/>
    <n v="0.17466435185185183"/>
    <n v="0.13099537037037037"/>
  </r>
  <r>
    <x v="19"/>
    <s v="2017/2018"/>
    <x v="8"/>
    <m/>
    <x v="8"/>
    <s v="CA"/>
    <s v="Academic"/>
    <n v="26"/>
    <n v="26"/>
    <n v="1"/>
    <x v="312"/>
    <n v="11"/>
    <n v="7"/>
    <n v="4"/>
    <n v="0.33983796296296293"/>
    <n v="9.1666666666666674E-2"/>
  </r>
  <r>
    <x v="19"/>
    <s v="2017/2018"/>
    <x v="9"/>
    <m/>
    <x v="9"/>
    <s v="CA"/>
    <s v="Academic"/>
    <n v="149"/>
    <n v="148"/>
    <n v="3"/>
    <x v="10"/>
    <n v="36"/>
    <n v="90"/>
    <n v="21"/>
    <n v="0.13783564814814817"/>
    <n v="8.8831018518518531E-2"/>
  </r>
  <r>
    <x v="19"/>
    <s v="2017/2018"/>
    <x v="10"/>
    <m/>
    <x v="10"/>
    <s v="CA"/>
    <s v="Academic"/>
    <n v="299"/>
    <n v="299"/>
    <n v="3"/>
    <x v="231"/>
    <n v="147"/>
    <n v="123"/>
    <n v="47"/>
    <n v="0.22182870370370369"/>
    <n v="0.29916666666666664"/>
  </r>
  <r>
    <x v="19"/>
    <s v="2017/2018"/>
    <x v="11"/>
    <m/>
    <x v="11"/>
    <s v="CA"/>
    <s v="Academic"/>
    <n v="227"/>
    <n v="227"/>
    <n v="0"/>
    <x v="138"/>
    <n v="163"/>
    <n v="36"/>
    <n v="50"/>
    <n v="0.26567129629629632"/>
    <n v="0.3"/>
  </r>
  <r>
    <x v="19"/>
    <s v="2017/2018"/>
    <x v="12"/>
    <m/>
    <x v="12"/>
    <s v="CA"/>
    <s v="Academic"/>
    <n v="142"/>
    <n v="142"/>
    <n v="3"/>
    <x v="286"/>
    <n v="87"/>
    <n v="30"/>
    <n v="15"/>
    <n v="0.17299768518518518"/>
    <n v="0.12950231481481481"/>
  </r>
  <r>
    <x v="19"/>
    <s v="2017/2018"/>
    <x v="13"/>
    <m/>
    <x v="13"/>
    <s v="CA"/>
    <s v="Academic"/>
    <n v="189"/>
    <n v="189"/>
    <n v="2"/>
    <x v="146"/>
    <n v="69"/>
    <n v="84"/>
    <n v="33"/>
    <n v="0.21049768518518519"/>
    <n v="0.13466435185185185"/>
  </r>
  <r>
    <x v="19"/>
    <s v="2017/2018"/>
    <x v="14"/>
    <m/>
    <x v="14"/>
    <s v="CA"/>
    <s v="Academic"/>
    <n v="57"/>
    <n v="57"/>
    <n v="1"/>
    <x v="204"/>
    <n v="25"/>
    <n v="21"/>
    <n v="10"/>
    <n v="0.26299768518518518"/>
    <n v="0.17333333333333334"/>
  </r>
  <r>
    <x v="19"/>
    <s v="2017/2018"/>
    <x v="15"/>
    <m/>
    <x v="15"/>
    <s v="CA"/>
    <s v="Academic"/>
    <n v="313"/>
    <n v="312"/>
    <n v="5"/>
    <x v="313"/>
    <n v="229"/>
    <n v="46"/>
    <n v="47"/>
    <n v="0.34416666666666668"/>
    <n v="0.25750000000000001"/>
  </r>
  <r>
    <x v="19"/>
    <s v="2017/2018"/>
    <x v="16"/>
    <m/>
    <x v="16"/>
    <s v="CA"/>
    <s v="Academic"/>
    <n v="336"/>
    <n v="336"/>
    <n v="12"/>
    <x v="314"/>
    <n v="218"/>
    <n v="62"/>
    <n v="59"/>
    <n v="0.3031712962962963"/>
    <n v="0.14033564814814814"/>
  </r>
  <r>
    <x v="19"/>
    <s v="2017/2018"/>
    <x v="17"/>
    <m/>
    <x v="17"/>
    <s v="CA"/>
    <s v="Academic"/>
    <n v="317"/>
    <n v="317"/>
    <n v="0"/>
    <x v="141"/>
    <n v="50"/>
    <n v="206"/>
    <n v="76"/>
    <n v="0.13716435185185186"/>
    <n v="0.22317129629629628"/>
  </r>
  <r>
    <x v="19"/>
    <s v="2017/2018"/>
    <x v="18"/>
    <m/>
    <x v="18"/>
    <s v="CA"/>
    <s v="Academic"/>
    <n v="259"/>
    <n v="259"/>
    <n v="5"/>
    <x v="55"/>
    <n v="103"/>
    <n v="102"/>
    <n v="32"/>
    <n v="0.21549768518518519"/>
    <n v="0.22083333333333333"/>
  </r>
  <r>
    <x v="19"/>
    <s v="2017/2018"/>
    <x v="19"/>
    <m/>
    <x v="19"/>
    <s v="CA"/>
    <s v="Academic"/>
    <n v="364"/>
    <n v="364"/>
    <n v="7"/>
    <x v="315"/>
    <n v="254"/>
    <n v="128"/>
    <n v="32"/>
    <n v="0.25866898148148149"/>
    <n v="0.21716435185185187"/>
  </r>
  <r>
    <x v="19"/>
    <s v="2017/2018"/>
    <x v="20"/>
    <m/>
    <x v="20"/>
    <s v="CA"/>
    <s v="Academic"/>
    <n v="688"/>
    <n v="688"/>
    <n v="14"/>
    <x v="316"/>
    <n v="368"/>
    <n v="284"/>
    <n v="49"/>
    <n v="0.21650462962962966"/>
    <n v="0.26633101851851854"/>
  </r>
  <r>
    <x v="19"/>
    <s v="2017/2018"/>
    <x v="21"/>
    <m/>
    <x v="21"/>
    <s v="CA"/>
    <s v="Academic"/>
    <n v="633"/>
    <n v="622"/>
    <n v="0"/>
    <x v="317"/>
    <n v="228"/>
    <n v="241"/>
    <n v="142"/>
    <n v="0.22366898148148148"/>
    <n v="0.17682870370370371"/>
  </r>
  <r>
    <x v="19"/>
    <s v="2017/2018"/>
    <x v="22"/>
    <m/>
    <x v="22"/>
    <s v="CA"/>
    <s v="Academic"/>
    <n v="4"/>
    <n v="4"/>
    <n v="0"/>
    <x v="64"/>
    <n v="1"/>
    <n v="5"/>
    <n v="0"/>
    <n v="0.67783564814814812"/>
    <n v="0"/>
  </r>
  <r>
    <x v="19"/>
    <s v="2017/2018"/>
    <x v="23"/>
    <m/>
    <x v="23"/>
    <s v="CA"/>
    <s v="Academic"/>
    <n v="124"/>
    <n v="124"/>
    <n v="1"/>
    <x v="71"/>
    <n v="71"/>
    <n v="24"/>
    <n v="14"/>
    <n v="0.29533564814814817"/>
    <n v="0.13567129629629629"/>
  </r>
  <r>
    <x v="20"/>
    <s v="2017/2018"/>
    <x v="0"/>
    <m/>
    <x v="0"/>
    <s v="CA"/>
    <s v="Academic"/>
    <n v="418"/>
    <n v="418"/>
    <n v="6"/>
    <x v="253"/>
    <n v="199"/>
    <n v="82"/>
    <n v="162"/>
    <n v="0.25549768518518517"/>
    <n v="0.16966435185185183"/>
  </r>
  <r>
    <x v="20"/>
    <s v="2017/2018"/>
    <x v="1"/>
    <m/>
    <x v="1"/>
    <s v="CA"/>
    <s v="Academic"/>
    <n v="416"/>
    <n v="416"/>
    <n v="0"/>
    <x v="318"/>
    <n v="193"/>
    <n v="184"/>
    <n v="37"/>
    <n v="0.29266203703703703"/>
    <n v="0.43067129629629625"/>
  </r>
  <r>
    <x v="20"/>
    <s v="2017/2018"/>
    <x v="2"/>
    <m/>
    <x v="2"/>
    <s v="CA"/>
    <s v="Academic"/>
    <n v="221"/>
    <n v="221"/>
    <n v="1"/>
    <x v="319"/>
    <n v="119"/>
    <n v="106"/>
    <n v="36"/>
    <n v="0.18099537037037036"/>
    <n v="0.22182870370370369"/>
  </r>
  <r>
    <x v="20"/>
    <s v="2017/2018"/>
    <x v="3"/>
    <m/>
    <x v="3"/>
    <s v="CA"/>
    <s v="Academic"/>
    <n v="165"/>
    <n v="165"/>
    <n v="0"/>
    <x v="241"/>
    <n v="116"/>
    <n v="16"/>
    <n v="35"/>
    <n v="0.22416666666666665"/>
    <n v="9.8495370370370372E-2"/>
  </r>
  <r>
    <x v="20"/>
    <s v="2017/2018"/>
    <x v="4"/>
    <m/>
    <x v="4"/>
    <s v="CA"/>
    <s v="Academic"/>
    <n v="148"/>
    <n v="148"/>
    <n v="3"/>
    <x v="203"/>
    <n v="58"/>
    <n v="88"/>
    <n v="17"/>
    <n v="0.21766203703703704"/>
    <n v="0.21516203703703704"/>
  </r>
  <r>
    <x v="20"/>
    <s v="2017/2018"/>
    <x v="5"/>
    <m/>
    <x v="5"/>
    <s v="CA"/>
    <s v="Academic"/>
    <n v="220"/>
    <n v="220"/>
    <n v="2"/>
    <x v="205"/>
    <n v="64"/>
    <n v="100"/>
    <n v="43"/>
    <n v="0.25166666666666665"/>
    <n v="0.16749999999999998"/>
  </r>
  <r>
    <x v="20"/>
    <s v="2017/2018"/>
    <x v="6"/>
    <m/>
    <x v="6"/>
    <s v="CA"/>
    <s v="Academic"/>
    <n v="994"/>
    <n v="989"/>
    <n v="5"/>
    <x v="320"/>
    <n v="594"/>
    <n v="134"/>
    <n v="261"/>
    <n v="0.30166666666666669"/>
    <n v="0.20833333333333334"/>
  </r>
  <r>
    <x v="20"/>
    <s v="2017/2018"/>
    <x v="7"/>
    <m/>
    <x v="7"/>
    <s v="CA"/>
    <s v="Academic"/>
    <n v="537"/>
    <n v="537"/>
    <n v="0"/>
    <x v="321"/>
    <n v="122"/>
    <n v="368"/>
    <n v="59"/>
    <n v="0.17450231481481482"/>
    <n v="9.4837962962962971E-2"/>
  </r>
  <r>
    <x v="20"/>
    <s v="2017/2018"/>
    <x v="8"/>
    <m/>
    <x v="8"/>
    <s v="CA"/>
    <s v="Academic"/>
    <n v="19"/>
    <n v="19"/>
    <n v="1"/>
    <x v="233"/>
    <n v="8"/>
    <n v="8"/>
    <n v="7"/>
    <n v="0.3479976851851852"/>
    <n v="0.3893287037037037"/>
  </r>
  <r>
    <x v="20"/>
    <s v="2017/2018"/>
    <x v="9"/>
    <m/>
    <x v="9"/>
    <s v="CA"/>
    <s v="Academic"/>
    <n v="96"/>
    <n v="95"/>
    <n v="4"/>
    <x v="227"/>
    <n v="43"/>
    <n v="58"/>
    <n v="9"/>
    <n v="0.21049768518518519"/>
    <n v="8.8831018518518531E-2"/>
  </r>
  <r>
    <x v="20"/>
    <s v="2017/2018"/>
    <x v="10"/>
    <m/>
    <x v="10"/>
    <s v="CA"/>
    <s v="Academic"/>
    <n v="306"/>
    <n v="306"/>
    <n v="13"/>
    <x v="322"/>
    <n v="140"/>
    <n v="98"/>
    <n v="51"/>
    <n v="0.22483796296296296"/>
    <n v="0.21950231481481483"/>
  </r>
  <r>
    <x v="20"/>
    <s v="2017/2018"/>
    <x v="11"/>
    <m/>
    <x v="11"/>
    <s v="CA"/>
    <s v="Academic"/>
    <n v="235"/>
    <n v="235"/>
    <n v="3"/>
    <x v="254"/>
    <n v="145"/>
    <n v="51"/>
    <n v="41"/>
    <n v="0.21466435185185184"/>
    <n v="0.26549768518518518"/>
  </r>
  <r>
    <x v="20"/>
    <s v="2017/2018"/>
    <x v="12"/>
    <m/>
    <x v="12"/>
    <s v="CA"/>
    <s v="Academic"/>
    <n v="176"/>
    <n v="176"/>
    <n v="3"/>
    <x v="250"/>
    <n v="101"/>
    <n v="46"/>
    <n v="18"/>
    <n v="0.13966435185185186"/>
    <n v="0.21116898148148147"/>
  </r>
  <r>
    <x v="20"/>
    <s v="2017/2018"/>
    <x v="13"/>
    <m/>
    <x v="13"/>
    <s v="CA"/>
    <s v="Academic"/>
    <n v="231"/>
    <n v="231"/>
    <n v="2"/>
    <x v="230"/>
    <n v="84"/>
    <n v="109"/>
    <n v="23"/>
    <n v="0.1756712962962963"/>
    <n v="0.13516203703703702"/>
  </r>
  <r>
    <x v="20"/>
    <s v="2017/2018"/>
    <x v="14"/>
    <m/>
    <x v="14"/>
    <s v="CA"/>
    <s v="Academic"/>
    <n v="37"/>
    <n v="37"/>
    <n v="1"/>
    <x v="259"/>
    <n v="18"/>
    <n v="18"/>
    <n v="8"/>
    <n v="0.25700231481481478"/>
    <n v="0.21249999999999999"/>
  </r>
  <r>
    <x v="20"/>
    <s v="2017/2018"/>
    <x v="15"/>
    <m/>
    <x v="15"/>
    <s v="CA"/>
    <s v="Academic"/>
    <n v="394"/>
    <n v="394"/>
    <n v="3"/>
    <x v="323"/>
    <n v="273"/>
    <n v="62"/>
    <n v="53"/>
    <n v="0.29783564814814817"/>
    <n v="0.21932870370370372"/>
  </r>
  <r>
    <x v="20"/>
    <s v="2017/2018"/>
    <x v="16"/>
    <m/>
    <x v="16"/>
    <s v="CA"/>
    <s v="Academic"/>
    <n v="350"/>
    <n v="350"/>
    <n v="6"/>
    <x v="324"/>
    <n v="184"/>
    <n v="87"/>
    <n v="72"/>
    <n v="0.25349537037037034"/>
    <n v="0.13083333333333333"/>
  </r>
  <r>
    <x v="20"/>
    <s v="2017/2018"/>
    <x v="17"/>
    <m/>
    <x v="17"/>
    <s v="CA"/>
    <s v="Academic"/>
    <n v="201"/>
    <n v="201"/>
    <n v="1"/>
    <x v="325"/>
    <n v="35"/>
    <n v="114"/>
    <n v="65"/>
    <n v="0.16700231481481484"/>
    <n v="0.2131712962962963"/>
  </r>
  <r>
    <x v="20"/>
    <s v="2017/2018"/>
    <x v="18"/>
    <m/>
    <x v="18"/>
    <s v="CA"/>
    <s v="Academic"/>
    <n v="262"/>
    <n v="262"/>
    <n v="8"/>
    <x v="187"/>
    <n v="111"/>
    <n v="124"/>
    <n v="35"/>
    <n v="0.20900462962962962"/>
    <n v="0.17150462962962965"/>
  </r>
  <r>
    <x v="20"/>
    <s v="2017/2018"/>
    <x v="19"/>
    <m/>
    <x v="19"/>
    <s v="CA"/>
    <s v="Academic"/>
    <n v="297"/>
    <n v="297"/>
    <n v="4"/>
    <x v="326"/>
    <n v="201"/>
    <n v="67"/>
    <n v="25"/>
    <n v="0.26299768518518518"/>
    <n v="0.2593287037037037"/>
  </r>
  <r>
    <x v="20"/>
    <s v="2017/2018"/>
    <x v="20"/>
    <m/>
    <x v="20"/>
    <s v="CA"/>
    <s v="Academic"/>
    <n v="626"/>
    <n v="626"/>
    <n v="10"/>
    <x v="327"/>
    <n v="281"/>
    <n v="295"/>
    <n v="72"/>
    <n v="0.18166666666666667"/>
    <n v="0.25182870370370369"/>
  </r>
  <r>
    <x v="20"/>
    <s v="2017/2018"/>
    <x v="21"/>
    <m/>
    <x v="21"/>
    <s v="CA"/>
    <s v="Academic"/>
    <n v="732"/>
    <n v="719"/>
    <n v="1"/>
    <x v="328"/>
    <n v="170"/>
    <n v="386"/>
    <n v="146"/>
    <n v="0.17200231481481479"/>
    <n v="0.25366898148148148"/>
  </r>
  <r>
    <x v="20"/>
    <s v="2017/2018"/>
    <x v="22"/>
    <m/>
    <x v="22"/>
    <s v="CA"/>
    <s v="Academic"/>
    <n v="8"/>
    <n v="8"/>
    <n v="0"/>
    <x v="329"/>
    <n v="0"/>
    <n v="7"/>
    <n v="2"/>
    <n v="8.8171296296296289E-2"/>
    <n v="0.16666666666666666"/>
  </r>
  <r>
    <x v="20"/>
    <s v="2017/2018"/>
    <x v="23"/>
    <m/>
    <x v="23"/>
    <s v="CA"/>
    <s v="Academic"/>
    <n v="102"/>
    <n v="100"/>
    <n v="0"/>
    <x v="147"/>
    <n v="88"/>
    <n v="20"/>
    <n v="17"/>
    <n v="0.30283564814814817"/>
    <n v="0.16966435185185183"/>
  </r>
  <r>
    <x v="21"/>
    <s v="2017/2018"/>
    <x v="0"/>
    <m/>
    <x v="0"/>
    <s v="CA"/>
    <s v="Academic"/>
    <n v="602"/>
    <n v="598"/>
    <n v="5"/>
    <x v="280"/>
    <n v="313"/>
    <n v="72"/>
    <n v="156"/>
    <d v="1899-12-30T07:02:24"/>
    <d v="1899-12-30T03:13:55"/>
  </r>
  <r>
    <x v="21"/>
    <s v="2017/2018"/>
    <x v="1"/>
    <m/>
    <x v="1"/>
    <s v="CA"/>
    <s v="Academic"/>
    <n v="462"/>
    <n v="462"/>
    <n v="5"/>
    <x v="317"/>
    <n v="316"/>
    <n v="153"/>
    <n v="57"/>
    <d v="1899-12-30T09:00:58"/>
    <d v="1899-12-30T05:05:31"/>
  </r>
  <r>
    <x v="21"/>
    <s v="2017/2018"/>
    <x v="2"/>
    <m/>
    <x v="2"/>
    <s v="CA"/>
    <s v="Academic"/>
    <n v="309"/>
    <n v="309"/>
    <n v="3"/>
    <x v="87"/>
    <n v="95"/>
    <n v="148"/>
    <n v="46"/>
    <d v="1899-12-30T03:00:43"/>
    <d v="1899-12-30T03:14:10"/>
  </r>
  <r>
    <x v="21"/>
    <s v="2017/2018"/>
    <x v="3"/>
    <m/>
    <x v="3"/>
    <s v="CA"/>
    <s v="Academic"/>
    <n v="132"/>
    <n v="132"/>
    <n v="0"/>
    <x v="255"/>
    <n v="114"/>
    <n v="9"/>
    <n v="10"/>
    <d v="1899-12-30T06:19:41"/>
    <d v="1899-12-30T04:14:24"/>
  </r>
  <r>
    <x v="21"/>
    <s v="2017/2018"/>
    <x v="4"/>
    <m/>
    <x v="4"/>
    <s v="CA"/>
    <s v="Academic"/>
    <n v="131"/>
    <n v="131"/>
    <n v="1"/>
    <x v="252"/>
    <n v="64"/>
    <n v="39"/>
    <n v="8"/>
    <d v="1899-12-30T04:13:55"/>
    <d v="1899-12-30T01:00:00"/>
  </r>
  <r>
    <x v="21"/>
    <s v="2017/2018"/>
    <x v="5"/>
    <m/>
    <x v="5"/>
    <s v="CA"/>
    <s v="Academic"/>
    <n v="162"/>
    <n v="162"/>
    <n v="1"/>
    <x v="146"/>
    <n v="78"/>
    <n v="75"/>
    <n v="20"/>
    <d v="1899-12-30T08:05:17"/>
    <d v="1899-12-30T05:02:24"/>
  </r>
  <r>
    <x v="21"/>
    <s v="2017/2018"/>
    <x v="6"/>
    <m/>
    <x v="6"/>
    <s v="CA"/>
    <s v="Academic"/>
    <n v="857"/>
    <n v="856"/>
    <n v="1"/>
    <x v="330"/>
    <n v="500"/>
    <n v="184"/>
    <n v="222"/>
    <d v="1899-12-30T07:03:36"/>
    <d v="1899-12-30T04:19:12"/>
  </r>
  <r>
    <x v="21"/>
    <s v="2017/2018"/>
    <x v="7"/>
    <m/>
    <x v="7"/>
    <s v="CA"/>
    <s v="Academic"/>
    <n v="688"/>
    <n v="688"/>
    <n v="0"/>
    <x v="331"/>
    <n v="166"/>
    <n v="402"/>
    <n v="86"/>
    <d v="1899-12-30T04:16:48"/>
    <d v="1899-12-30T02:19:26"/>
  </r>
  <r>
    <x v="21"/>
    <s v="2017/2018"/>
    <x v="8"/>
    <m/>
    <x v="8"/>
    <s v="CA"/>
    <s v="Academic"/>
    <n v="12"/>
    <n v="12"/>
    <n v="0"/>
    <x v="177"/>
    <n v="3"/>
    <n v="8"/>
    <n v="2"/>
    <d v="1899-12-30T05:08:38"/>
    <d v="1899-12-30T06:12:00"/>
  </r>
  <r>
    <x v="21"/>
    <s v="2017/2018"/>
    <x v="9"/>
    <m/>
    <x v="9"/>
    <s v="CA"/>
    <s v="Academic"/>
    <n v="111"/>
    <n v="111"/>
    <n v="2"/>
    <x v="332"/>
    <n v="28"/>
    <n v="63"/>
    <n v="12"/>
    <d v="1899-12-30T02:23:31"/>
    <d v="1899-12-30T05:22:05"/>
  </r>
  <r>
    <x v="21"/>
    <s v="2017/2018"/>
    <x v="10"/>
    <m/>
    <x v="10"/>
    <s v="CA"/>
    <s v="Academic"/>
    <n v="302"/>
    <n v="302"/>
    <n v="6"/>
    <x v="235"/>
    <n v="155"/>
    <n v="90"/>
    <n v="38"/>
    <d v="1899-12-30T05:16:34"/>
    <d v="1899-12-30T03:08:53"/>
  </r>
  <r>
    <x v="21"/>
    <s v="2017/2018"/>
    <x v="11"/>
    <m/>
    <x v="11"/>
    <s v="CA"/>
    <s v="Academic"/>
    <n v="305"/>
    <n v="305"/>
    <n v="5"/>
    <x v="121"/>
    <n v="195"/>
    <n v="59"/>
    <n v="35"/>
    <d v="1899-12-30T05:23:02"/>
    <d v="1899-12-30T05:04:48"/>
  </r>
  <r>
    <x v="21"/>
    <s v="2017/2018"/>
    <x v="12"/>
    <m/>
    <x v="12"/>
    <s v="CA"/>
    <s v="Academic"/>
    <n v="172"/>
    <n v="171"/>
    <n v="2"/>
    <x v="333"/>
    <n v="99"/>
    <n v="45"/>
    <n v="21"/>
    <d v="1899-12-30T04:16:34"/>
    <d v="1899-12-30T03:17:02"/>
  </r>
  <r>
    <x v="21"/>
    <s v="2017/2018"/>
    <x v="13"/>
    <m/>
    <x v="13"/>
    <s v="CA"/>
    <s v="Academic"/>
    <n v="141"/>
    <n v="141"/>
    <n v="2"/>
    <x v="198"/>
    <n v="61"/>
    <n v="95"/>
    <n v="16"/>
    <d v="1899-12-30T09:12:14"/>
    <d v="1899-12-30T04:06:00"/>
  </r>
  <r>
    <x v="21"/>
    <s v="2017/2018"/>
    <x v="14"/>
    <m/>
    <x v="14"/>
    <s v="CA"/>
    <s v="Academic"/>
    <n v="73"/>
    <n v="72"/>
    <n v="1"/>
    <x v="134"/>
    <n v="35"/>
    <n v="18"/>
    <n v="12"/>
    <d v="1899-12-30T09:13:41"/>
    <d v="1899-12-30T06:04:05"/>
  </r>
  <r>
    <x v="21"/>
    <s v="2017/2018"/>
    <x v="15"/>
    <m/>
    <x v="15"/>
    <s v="CA"/>
    <s v="Academic"/>
    <n v="386"/>
    <n v="386"/>
    <n v="7"/>
    <x v="334"/>
    <n v="271"/>
    <n v="77"/>
    <n v="64"/>
    <d v="1899-12-30T08:00:00"/>
    <d v="1899-12-30T06:04:34"/>
  </r>
  <r>
    <x v="21"/>
    <s v="2017/2018"/>
    <x v="16"/>
    <m/>
    <x v="16"/>
    <s v="CA"/>
    <s v="Academic"/>
    <n v="348"/>
    <n v="346"/>
    <n v="5"/>
    <x v="326"/>
    <n v="160"/>
    <n v="108"/>
    <n v="65"/>
    <d v="1899-12-30T06:08:53"/>
    <d v="1899-12-30T03:03:36"/>
  </r>
  <r>
    <x v="21"/>
    <s v="2017/2018"/>
    <x v="17"/>
    <m/>
    <x v="17"/>
    <s v="CA"/>
    <s v="Academic"/>
    <n v="255"/>
    <n v="255"/>
    <n v="1"/>
    <x v="309"/>
    <n v="84"/>
    <n v="71"/>
    <n v="74"/>
    <d v="1899-12-30T06:00:58"/>
    <d v="1899-12-30T03:11:02"/>
  </r>
  <r>
    <x v="21"/>
    <s v="2017/2018"/>
    <x v="18"/>
    <m/>
    <x v="18"/>
    <s v="CA"/>
    <s v="Academic"/>
    <n v="282"/>
    <n v="282"/>
    <n v="3"/>
    <x v="189"/>
    <n v="124"/>
    <n v="110"/>
    <n v="35"/>
    <d v="1899-12-30T05:07:41"/>
    <d v="1899-12-30T04:19:55"/>
  </r>
  <r>
    <x v="21"/>
    <s v="2017/2018"/>
    <x v="19"/>
    <m/>
    <x v="19"/>
    <s v="CA"/>
    <s v="Academic"/>
    <n v="240"/>
    <n v="240"/>
    <n v="3"/>
    <x v="66"/>
    <n v="227"/>
    <n v="25"/>
    <n v="27"/>
    <d v="1899-12-30T07:08:53"/>
    <d v="1899-12-30T04:06:14"/>
  </r>
  <r>
    <x v="21"/>
    <s v="2017/2018"/>
    <x v="20"/>
    <m/>
    <x v="20"/>
    <s v="CA"/>
    <s v="Academic"/>
    <n v="728"/>
    <n v="727"/>
    <n v="7"/>
    <x v="335"/>
    <n v="339"/>
    <n v="280"/>
    <n v="78"/>
    <d v="1899-12-30T04:17:46"/>
    <d v="1899-12-30T06:14:10"/>
  </r>
  <r>
    <x v="21"/>
    <s v="2017/2018"/>
    <x v="21"/>
    <m/>
    <x v="21"/>
    <s v="CA"/>
    <s v="Academic"/>
    <n v="700"/>
    <n v="691"/>
    <n v="0"/>
    <x v="256"/>
    <n v="176"/>
    <n v="303"/>
    <n v="152"/>
    <d v="1899-12-30T05:16:48"/>
    <d v="1899-12-30T06:07:55"/>
  </r>
  <r>
    <x v="21"/>
    <s v="2017/2018"/>
    <x v="22"/>
    <m/>
    <x v="22"/>
    <s v="CA"/>
    <s v="Academic"/>
    <n v="6"/>
    <n v="6"/>
    <n v="0"/>
    <x v="116"/>
    <n v="1"/>
    <n v="4"/>
    <n v="0"/>
    <d v="1899-12-30T04:19:12"/>
    <d v="1899-12-30T00:00:00"/>
  </r>
  <r>
    <x v="21"/>
    <s v="2017/2018"/>
    <x v="23"/>
    <m/>
    <x v="23"/>
    <s v="CA"/>
    <s v="Academic"/>
    <n v="69"/>
    <n v="69"/>
    <n v="0"/>
    <x v="185"/>
    <n v="36"/>
    <n v="14"/>
    <n v="9"/>
    <d v="1899-12-30T06:19:41"/>
    <d v="1899-12-30T03:05:17"/>
  </r>
  <r>
    <x v="22"/>
    <s v="2017/2018"/>
    <x v="0"/>
    <m/>
    <x v="0"/>
    <s v="CA"/>
    <s v="Academic"/>
    <n v="613"/>
    <n v="612"/>
    <n v="9"/>
    <x v="336"/>
    <n v="298"/>
    <n v="146"/>
    <n v="172"/>
    <n v="0.25299768518518517"/>
    <n v="0.17233796296296297"/>
  </r>
  <r>
    <x v="22"/>
    <s v="2017/2018"/>
    <x v="1"/>
    <m/>
    <x v="1"/>
    <s v="CA"/>
    <s v="Academic"/>
    <n v="302"/>
    <n v="302"/>
    <n v="4"/>
    <x v="302"/>
    <n v="192"/>
    <n v="96"/>
    <n v="24"/>
    <n v="0.30150462962962959"/>
    <n v="0.30349537037037039"/>
  </r>
  <r>
    <x v="22"/>
    <s v="2017/2018"/>
    <x v="2"/>
    <m/>
    <x v="2"/>
    <s v="CA"/>
    <s v="Academic"/>
    <n v="90"/>
    <n v="90"/>
    <n v="1"/>
    <x v="111"/>
    <n v="44"/>
    <n v="30"/>
    <n v="21"/>
    <n v="0.21466435185185184"/>
    <n v="0.12666666666666668"/>
  </r>
  <r>
    <x v="22"/>
    <s v="2017/2018"/>
    <x v="3"/>
    <m/>
    <x v="3"/>
    <s v="CA"/>
    <s v="Academic"/>
    <n v="98"/>
    <n v="98"/>
    <n v="2"/>
    <x v="178"/>
    <n v="67"/>
    <n v="17"/>
    <n v="19"/>
    <n v="0.26500000000000001"/>
    <n v="0.125"/>
  </r>
  <r>
    <x v="22"/>
    <s v="2017/2018"/>
    <x v="4"/>
    <m/>
    <x v="4"/>
    <s v="CA"/>
    <s v="Academic"/>
    <n v="101"/>
    <n v="101"/>
    <n v="2"/>
    <x v="252"/>
    <n v="74"/>
    <n v="29"/>
    <n v="6"/>
    <n v="0.22216435185185188"/>
    <n v="0.17783564814814815"/>
  </r>
  <r>
    <x v="22"/>
    <s v="2017/2018"/>
    <x v="5"/>
    <m/>
    <x v="5"/>
    <s v="CA"/>
    <s v="Academic"/>
    <n v="127"/>
    <n v="127"/>
    <n v="3"/>
    <x v="337"/>
    <n v="44"/>
    <n v="65"/>
    <n v="29"/>
    <n v="0.37983796296296296"/>
    <n v="0.2209953703703704"/>
  </r>
  <r>
    <x v="22"/>
    <s v="2017/2018"/>
    <x v="6"/>
    <m/>
    <x v="6"/>
    <s v="CA"/>
    <s v="Academic"/>
    <n v="500"/>
    <n v="498"/>
    <n v="7"/>
    <x v="338"/>
    <n v="322"/>
    <n v="96"/>
    <n v="131"/>
    <n v="0.29499999999999998"/>
    <n v="0.17400462962962962"/>
  </r>
  <r>
    <x v="22"/>
    <s v="2017/2018"/>
    <x v="7"/>
    <m/>
    <x v="7"/>
    <s v="CA"/>
    <s v="Academic"/>
    <n v="346"/>
    <n v="346"/>
    <n v="0"/>
    <x v="339"/>
    <n v="103"/>
    <n v="230"/>
    <n v="30"/>
    <n v="0.16883101851851853"/>
    <n v="0.21549768518518519"/>
  </r>
  <r>
    <x v="22"/>
    <s v="2017/2018"/>
    <x v="8"/>
    <m/>
    <x v="8"/>
    <s v="CA"/>
    <s v="Academic"/>
    <n v="8"/>
    <n v="8"/>
    <n v="1"/>
    <x v="64"/>
    <n v="4"/>
    <n v="2"/>
    <n v="1"/>
    <n v="0.30283564814814817"/>
    <n v="0"/>
  </r>
  <r>
    <x v="22"/>
    <s v="2017/2018"/>
    <x v="9"/>
    <m/>
    <x v="9"/>
    <s v="CA"/>
    <s v="Academic"/>
    <n v="98"/>
    <n v="98"/>
    <n v="1"/>
    <x v="78"/>
    <n v="25"/>
    <n v="54"/>
    <n v="8"/>
    <n v="0.13483796296296297"/>
    <n v="0.33966435185185184"/>
  </r>
  <r>
    <x v="22"/>
    <s v="2017/2018"/>
    <x v="10"/>
    <m/>
    <x v="10"/>
    <s v="CA"/>
    <s v="Academic"/>
    <n v="170"/>
    <n v="170"/>
    <n v="3"/>
    <x v="92"/>
    <n v="102"/>
    <n v="66"/>
    <n v="26"/>
    <n v="0.30249999999999999"/>
    <n v="0.29799768518518516"/>
  </r>
  <r>
    <x v="22"/>
    <s v="2017/2018"/>
    <x v="11"/>
    <m/>
    <x v="11"/>
    <s v="CA"/>
    <s v="Academic"/>
    <n v="210"/>
    <n v="210"/>
    <n v="0"/>
    <x v="18"/>
    <n v="132"/>
    <n v="40"/>
    <n v="33"/>
    <n v="0.25866898148148149"/>
    <n v="0.2209953703703704"/>
  </r>
  <r>
    <x v="22"/>
    <s v="2017/2018"/>
    <x v="12"/>
    <m/>
    <x v="12"/>
    <s v="CA"/>
    <s v="Academic"/>
    <n v="99"/>
    <n v="99"/>
    <n v="2"/>
    <x v="128"/>
    <n v="69"/>
    <n v="29"/>
    <n v="10"/>
    <n v="0.17400462962962962"/>
    <n v="0.21166666666666667"/>
  </r>
  <r>
    <x v="22"/>
    <s v="2017/2018"/>
    <x v="13"/>
    <m/>
    <x v="13"/>
    <s v="CA"/>
    <s v="Academic"/>
    <n v="127"/>
    <n v="127"/>
    <n v="5"/>
    <x v="252"/>
    <n v="58"/>
    <n v="45"/>
    <n v="8"/>
    <n v="0.17916666666666667"/>
    <n v="0.21049768518518519"/>
  </r>
  <r>
    <x v="22"/>
    <s v="2017/2018"/>
    <x v="14"/>
    <m/>
    <x v="14"/>
    <s v="CA"/>
    <s v="Academic"/>
    <n v="63"/>
    <n v="63"/>
    <n v="2"/>
    <x v="340"/>
    <n v="35"/>
    <n v="19"/>
    <n v="10"/>
    <n v="0.29567129629629629"/>
    <n v="9.0000000000000011E-2"/>
  </r>
  <r>
    <x v="22"/>
    <s v="2017/2018"/>
    <x v="15"/>
    <m/>
    <x v="15"/>
    <s v="CA"/>
    <s v="Academic"/>
    <n v="283"/>
    <n v="283"/>
    <n v="6"/>
    <x v="37"/>
    <n v="152"/>
    <n v="64"/>
    <n v="44"/>
    <n v="0.29366898148148152"/>
    <n v="0.29283564814814816"/>
  </r>
  <r>
    <x v="22"/>
    <s v="2017/2018"/>
    <x v="16"/>
    <m/>
    <x v="16"/>
    <s v="CA"/>
    <s v="Academic"/>
    <n v="294"/>
    <n v="293"/>
    <n v="3"/>
    <x v="97"/>
    <n v="145"/>
    <n v="75"/>
    <n v="110"/>
    <n v="0.25666666666666665"/>
    <n v="0.12883101851851853"/>
  </r>
  <r>
    <x v="22"/>
    <s v="2017/2018"/>
    <x v="17"/>
    <m/>
    <x v="17"/>
    <s v="CA"/>
    <s v="Academic"/>
    <n v="244"/>
    <n v="244"/>
    <n v="0"/>
    <x v="18"/>
    <n v="94"/>
    <n v="78"/>
    <n v="74"/>
    <n v="0.26016203703703705"/>
    <n v="0.13400462962962964"/>
  </r>
  <r>
    <x v="22"/>
    <s v="2017/2018"/>
    <x v="18"/>
    <m/>
    <x v="18"/>
    <s v="CA"/>
    <s v="Academic"/>
    <n v="131"/>
    <n v="131"/>
    <n v="0"/>
    <x v="341"/>
    <n v="76"/>
    <n v="75"/>
    <n v="14"/>
    <n v="0.25733796296296296"/>
    <n v="0.18216435185185187"/>
  </r>
  <r>
    <x v="22"/>
    <s v="2017/2018"/>
    <x v="19"/>
    <m/>
    <x v="19"/>
    <s v="CA"/>
    <s v="Academic"/>
    <n v="222"/>
    <n v="221"/>
    <n v="3"/>
    <x v="277"/>
    <n v="127"/>
    <n v="46"/>
    <n v="21"/>
    <n v="0.25166666666666665"/>
    <n v="0.16749999999999998"/>
  </r>
  <r>
    <x v="22"/>
    <s v="2017/2018"/>
    <x v="20"/>
    <m/>
    <x v="20"/>
    <s v="CA"/>
    <s v="Academic"/>
    <n v="473"/>
    <n v="473"/>
    <n v="3"/>
    <x v="342"/>
    <n v="216"/>
    <n v="226"/>
    <n v="67"/>
    <n v="0.21016203703703704"/>
    <n v="0.33533564814814815"/>
  </r>
  <r>
    <x v="22"/>
    <s v="2017/2018"/>
    <x v="21"/>
    <m/>
    <x v="21"/>
    <s v="CA"/>
    <s v="Academic"/>
    <n v="383"/>
    <n v="379"/>
    <n v="0"/>
    <x v="197"/>
    <n v="106"/>
    <n v="197"/>
    <n v="118"/>
    <n v="0.25033564814814818"/>
    <n v="0.30099537037037039"/>
  </r>
  <r>
    <x v="22"/>
    <s v="2017/2018"/>
    <x v="22"/>
    <m/>
    <x v="22"/>
    <s v="CA"/>
    <s v="Academic"/>
    <n v="14"/>
    <n v="14"/>
    <n v="0"/>
    <x v="216"/>
    <n v="4"/>
    <n v="8"/>
    <n v="2"/>
    <n v="0.21116898148148147"/>
    <n v="4.1666666666666664E-2"/>
  </r>
  <r>
    <x v="22"/>
    <s v="2017/2018"/>
    <x v="23"/>
    <m/>
    <x v="23"/>
    <s v="CA"/>
    <s v="Academic"/>
    <n v="68"/>
    <n v="68"/>
    <n v="0"/>
    <x v="343"/>
    <n v="54"/>
    <n v="17"/>
    <n v="9"/>
    <n v="0.33499999999999996"/>
    <n v="0.50549768518518523"/>
  </r>
  <r>
    <x v="23"/>
    <s v="2017/2018"/>
    <x v="0"/>
    <m/>
    <x v="0"/>
    <s v="CA"/>
    <s v="Academic"/>
    <n v="331"/>
    <n v="329"/>
    <n v="4"/>
    <x v="344"/>
    <n v="156"/>
    <n v="61"/>
    <n v="134"/>
    <n v="0.34700231481481486"/>
    <n v="0.21466435185185184"/>
  </r>
  <r>
    <x v="23"/>
    <s v="2017/2018"/>
    <x v="1"/>
    <m/>
    <x v="1"/>
    <s v="CA"/>
    <s v="Academic"/>
    <n v="171"/>
    <n v="171"/>
    <n v="3"/>
    <x v="2"/>
    <n v="71"/>
    <n v="77"/>
    <n v="26"/>
    <n v="0.34567129629629628"/>
    <n v="0.33916666666666667"/>
  </r>
  <r>
    <x v="23"/>
    <s v="2017/2018"/>
    <x v="2"/>
    <m/>
    <x v="2"/>
    <s v="CA"/>
    <s v="Academic"/>
    <n v="151"/>
    <n v="151"/>
    <n v="2"/>
    <x v="50"/>
    <n v="69"/>
    <n v="60"/>
    <n v="31"/>
    <n v="0.2131712962962963"/>
    <n v="8.9166666666666672E-2"/>
  </r>
  <r>
    <x v="23"/>
    <s v="2017/2018"/>
    <x v="3"/>
    <m/>
    <x v="3"/>
    <s v="CA"/>
    <s v="Academic"/>
    <n v="98"/>
    <n v="98"/>
    <n v="0"/>
    <x v="345"/>
    <n v="77"/>
    <n v="3"/>
    <n v="17"/>
    <n v="0.30099537037037039"/>
    <n v="0.1270023148148148"/>
  </r>
  <r>
    <x v="23"/>
    <s v="2017/2018"/>
    <x v="4"/>
    <m/>
    <x v="4"/>
    <s v="CA"/>
    <s v="Academic"/>
    <n v="101"/>
    <n v="101"/>
    <n v="1"/>
    <x v="346"/>
    <n v="55"/>
    <n v="44"/>
    <n v="5"/>
    <n v="0.21432870370370372"/>
    <n v="0.30166666666666669"/>
  </r>
  <r>
    <x v="23"/>
    <s v="2017/2018"/>
    <x v="5"/>
    <m/>
    <x v="5"/>
    <s v="CA"/>
    <s v="Academic"/>
    <n v="102"/>
    <n v="102"/>
    <n v="1"/>
    <x v="13"/>
    <n v="36"/>
    <n v="49"/>
    <n v="13"/>
    <n v="0.17599537037037039"/>
    <n v="0.34866898148148145"/>
  </r>
  <r>
    <x v="23"/>
    <s v="2017/2018"/>
    <x v="6"/>
    <m/>
    <x v="6"/>
    <s v="CA"/>
    <s v="Academic"/>
    <n v="414"/>
    <n v="414"/>
    <n v="2"/>
    <x v="104"/>
    <n v="266"/>
    <n v="62"/>
    <n v="93"/>
    <n v="0.29916666666666664"/>
    <n v="0.17966435185185184"/>
  </r>
  <r>
    <x v="23"/>
    <s v="2017/2018"/>
    <x v="7"/>
    <m/>
    <x v="7"/>
    <s v="CA"/>
    <s v="Academic"/>
    <n v="341"/>
    <n v="341"/>
    <n v="0"/>
    <x v="347"/>
    <n v="99"/>
    <n v="195"/>
    <n v="31"/>
    <n v="0.13650462962962964"/>
    <n v="9.7337962962962973E-2"/>
  </r>
  <r>
    <x v="23"/>
    <s v="2017/2018"/>
    <x v="8"/>
    <m/>
    <x v="8"/>
    <s v="CA"/>
    <s v="Academic"/>
    <n v="6"/>
    <n v="6"/>
    <n v="0"/>
    <x v="116"/>
    <n v="2"/>
    <n v="3"/>
    <n v="1"/>
    <n v="0.18000000000000002"/>
    <n v="0.54166666666666663"/>
  </r>
  <r>
    <x v="23"/>
    <s v="2017/2018"/>
    <x v="9"/>
    <m/>
    <x v="9"/>
    <s v="CA"/>
    <s v="Academic"/>
    <n v="88"/>
    <n v="88"/>
    <n v="1"/>
    <x v="117"/>
    <n v="27"/>
    <n v="62"/>
    <n v="14"/>
    <n v="0.17533564814814814"/>
    <n v="0.41900462962962964"/>
  </r>
  <r>
    <x v="23"/>
    <s v="2017/2018"/>
    <x v="10"/>
    <m/>
    <x v="10"/>
    <s v="CA"/>
    <s v="Academic"/>
    <n v="160"/>
    <n v="160"/>
    <n v="4"/>
    <x v="93"/>
    <n v="80"/>
    <n v="45"/>
    <n v="25"/>
    <n v="0.18000000000000002"/>
    <n v="0.22166666666666668"/>
  </r>
  <r>
    <x v="23"/>
    <s v="2017/2018"/>
    <x v="11"/>
    <m/>
    <x v="11"/>
    <s v="CA"/>
    <s v="Academic"/>
    <n v="144"/>
    <n v="144"/>
    <n v="1"/>
    <x v="348"/>
    <n v="124"/>
    <n v="13"/>
    <n v="25"/>
    <n v="0.29849537037037038"/>
    <n v="0.26333333333333336"/>
  </r>
  <r>
    <x v="23"/>
    <s v="2017/2018"/>
    <x v="12"/>
    <m/>
    <x v="12"/>
    <s v="CA"/>
    <s v="Academic"/>
    <n v="67"/>
    <n v="66"/>
    <n v="1"/>
    <x v="11"/>
    <n v="61"/>
    <n v="3"/>
    <n v="9"/>
    <n v="0.21333333333333335"/>
    <n v="9.633101851851851E-2"/>
  </r>
  <r>
    <x v="23"/>
    <s v="2017/2018"/>
    <x v="13"/>
    <m/>
    <x v="13"/>
    <s v="CA"/>
    <s v="Academic"/>
    <n v="101"/>
    <n v="101"/>
    <n v="3"/>
    <x v="117"/>
    <n v="65"/>
    <n v="24"/>
    <n v="8"/>
    <n v="0.21916666666666665"/>
    <n v="0.21666666666666667"/>
  </r>
  <r>
    <x v="23"/>
    <s v="2017/2018"/>
    <x v="14"/>
    <m/>
    <x v="14"/>
    <s v="CA"/>
    <s v="Academic"/>
    <n v="50"/>
    <n v="49"/>
    <n v="0"/>
    <x v="259"/>
    <n v="32"/>
    <n v="4"/>
    <n v="17"/>
    <n v="0.38466435185185183"/>
    <n v="0.2131712962962963"/>
  </r>
  <r>
    <x v="23"/>
    <s v="2017/2018"/>
    <x v="15"/>
    <m/>
    <x v="15"/>
    <s v="CA"/>
    <s v="Academic"/>
    <n v="214"/>
    <n v="214"/>
    <n v="3"/>
    <x v="230"/>
    <n v="170"/>
    <n v="23"/>
    <n v="46"/>
    <n v="0.33400462962962968"/>
    <n v="0.18182870370370371"/>
  </r>
  <r>
    <x v="23"/>
    <s v="2017/2018"/>
    <x v="16"/>
    <m/>
    <x v="16"/>
    <s v="CA"/>
    <s v="Academic"/>
    <n v="182"/>
    <n v="182"/>
    <n v="2"/>
    <x v="279"/>
    <n v="93"/>
    <n v="40"/>
    <n v="29"/>
    <n v="0.29599537037037038"/>
    <n v="0.13016203703703702"/>
  </r>
  <r>
    <x v="23"/>
    <s v="2017/2018"/>
    <x v="17"/>
    <m/>
    <x v="17"/>
    <s v="CA"/>
    <s v="Academic"/>
    <n v="130"/>
    <n v="129"/>
    <n v="0"/>
    <x v="148"/>
    <n v="68"/>
    <n v="44"/>
    <n v="39"/>
    <n v="0.34783564814814816"/>
    <n v="0.2543287037037037"/>
  </r>
  <r>
    <x v="23"/>
    <s v="2017/2018"/>
    <x v="18"/>
    <m/>
    <x v="18"/>
    <s v="CA"/>
    <s v="Academic"/>
    <n v="129"/>
    <n v="129"/>
    <n v="2"/>
    <x v="252"/>
    <n v="61"/>
    <n v="42"/>
    <n v="21"/>
    <n v="0.26483796296296297"/>
    <n v="0.22182870370370369"/>
  </r>
  <r>
    <x v="23"/>
    <s v="2017/2018"/>
    <x v="19"/>
    <m/>
    <x v="19"/>
    <s v="CA"/>
    <s v="Academic"/>
    <n v="197"/>
    <n v="197"/>
    <n v="1"/>
    <x v="349"/>
    <n v="118"/>
    <n v="56"/>
    <n v="37"/>
    <n v="0.26233796296296297"/>
    <n v="0.12633101851851852"/>
  </r>
  <r>
    <x v="23"/>
    <s v="2017/2018"/>
    <x v="20"/>
    <m/>
    <x v="20"/>
    <s v="CA"/>
    <s v="Academic"/>
    <n v="363"/>
    <n v="363"/>
    <n v="3"/>
    <x v="101"/>
    <n v="156"/>
    <n v="136"/>
    <n v="68"/>
    <n v="0.25016203703703704"/>
    <n v="0.38182870370370375"/>
  </r>
  <r>
    <x v="23"/>
    <s v="2017/2018"/>
    <x v="21"/>
    <m/>
    <x v="21"/>
    <s v="CA"/>
    <s v="Academic"/>
    <n v="263"/>
    <n v="253"/>
    <n v="0"/>
    <x v="34"/>
    <n v="63"/>
    <n v="119"/>
    <n v="52"/>
    <n v="0.25616898148148148"/>
    <n v="0.25483796296296296"/>
  </r>
  <r>
    <x v="23"/>
    <s v="2017/2018"/>
    <x v="22"/>
    <m/>
    <x v="22"/>
    <s v="CA"/>
    <s v="Academic"/>
    <n v="5"/>
    <n v="5"/>
    <n v="0"/>
    <x v="116"/>
    <n v="0"/>
    <n v="5"/>
    <n v="2"/>
    <n v="0.17666666666666667"/>
    <n v="0.71666666666666667"/>
  </r>
  <r>
    <x v="23"/>
    <s v="2017/2018"/>
    <x v="23"/>
    <m/>
    <x v="23"/>
    <s v="CA"/>
    <s v="Academic"/>
    <n v="85"/>
    <n v="84"/>
    <n v="0"/>
    <x v="343"/>
    <n v="53"/>
    <n v="18"/>
    <n v="3"/>
    <n v="0.26366898148148149"/>
    <n v="0.21383101851851852"/>
  </r>
  <r>
    <x v="24"/>
    <s v="2018/2019"/>
    <x v="0"/>
    <m/>
    <x v="0"/>
    <s v="CA"/>
    <s v="Academic"/>
    <n v="486"/>
    <n v="485"/>
    <n v="6"/>
    <x v="350"/>
    <n v="162"/>
    <n v="120"/>
    <n v="175"/>
    <n v="0.25067129629629631"/>
    <n v="0.21049768518518519"/>
  </r>
  <r>
    <x v="24"/>
    <s v="2018/2019"/>
    <x v="1"/>
    <m/>
    <x v="1"/>
    <s v="CA"/>
    <s v="Academic"/>
    <n v="191"/>
    <n v="191"/>
    <n v="7"/>
    <x v="198"/>
    <n v="75"/>
    <n v="81"/>
    <n v="21"/>
    <n v="0.26450231481481484"/>
    <n v="0.43016203703703698"/>
  </r>
  <r>
    <x v="24"/>
    <s v="2018/2019"/>
    <x v="2"/>
    <m/>
    <x v="2"/>
    <s v="CA"/>
    <s v="Academic"/>
    <n v="147"/>
    <n v="147"/>
    <n v="2"/>
    <x v="351"/>
    <n v="65"/>
    <n v="53"/>
    <n v="28"/>
    <n v="0.1668287037037037"/>
    <n v="0.16966435185185183"/>
  </r>
  <r>
    <x v="24"/>
    <s v="2018/2019"/>
    <x v="3"/>
    <m/>
    <x v="3"/>
    <s v="CA"/>
    <s v="Academic"/>
    <n v="83"/>
    <n v="83"/>
    <n v="2"/>
    <x v="352"/>
    <n v="65"/>
    <n v="11"/>
    <n v="5"/>
    <n v="0.29666666666666669"/>
    <n v="0.17666666666666667"/>
  </r>
  <r>
    <x v="24"/>
    <s v="2018/2019"/>
    <x v="4"/>
    <m/>
    <x v="4"/>
    <s v="CA"/>
    <s v="Academic"/>
    <n v="85"/>
    <n v="84"/>
    <n v="1"/>
    <x v="353"/>
    <n v="35"/>
    <n v="42"/>
    <n v="7"/>
    <n v="0.17666666666666667"/>
    <n v="0.17849537037037036"/>
  </r>
  <r>
    <x v="24"/>
    <s v="2018/2019"/>
    <x v="5"/>
    <m/>
    <x v="5"/>
    <s v="CA"/>
    <s v="Academic"/>
    <n v="132"/>
    <n v="132"/>
    <n v="6"/>
    <x v="354"/>
    <n v="45"/>
    <n v="51"/>
    <n v="23"/>
    <n v="0.2543287037037037"/>
    <n v="0.21783564814814815"/>
  </r>
  <r>
    <x v="24"/>
    <s v="2018/2019"/>
    <x v="6"/>
    <m/>
    <x v="6"/>
    <s v="CA"/>
    <s v="Academic"/>
    <n v="363"/>
    <n v="362"/>
    <n v="5"/>
    <x v="292"/>
    <n v="215"/>
    <n v="69"/>
    <n v="74"/>
    <n v="0.30450231481481482"/>
    <n v="0.13916666666666666"/>
  </r>
  <r>
    <x v="24"/>
    <s v="2018/2019"/>
    <x v="7"/>
    <m/>
    <x v="7"/>
    <s v="CA"/>
    <s v="Academic"/>
    <n v="364"/>
    <n v="364"/>
    <n v="0"/>
    <x v="355"/>
    <n v="114"/>
    <n v="204"/>
    <n v="37"/>
    <n v="0.17783564814814815"/>
    <n v="9.5497685185185185E-2"/>
  </r>
  <r>
    <x v="24"/>
    <s v="2018/2019"/>
    <x v="8"/>
    <m/>
    <x v="8"/>
    <s v="CA"/>
    <s v="Academic"/>
    <n v="13"/>
    <n v="13"/>
    <n v="0"/>
    <x v="177"/>
    <n v="11"/>
    <n v="0"/>
    <n v="1"/>
    <n v="0.38866898148148149"/>
    <n v="0.25"/>
  </r>
  <r>
    <x v="24"/>
    <s v="2018/2019"/>
    <x v="9"/>
    <m/>
    <x v="9"/>
    <s v="CA"/>
    <s v="Academic"/>
    <n v="91"/>
    <n v="91"/>
    <n v="0"/>
    <x v="352"/>
    <n v="17"/>
    <n v="59"/>
    <n v="9"/>
    <n v="0.12567129629629628"/>
    <n v="9.8171296296296298E-2"/>
  </r>
  <r>
    <x v="24"/>
    <s v="2018/2019"/>
    <x v="10"/>
    <m/>
    <x v="10"/>
    <s v="CA"/>
    <s v="Academic"/>
    <n v="156"/>
    <n v="156"/>
    <n v="1"/>
    <x v="333"/>
    <n v="82"/>
    <n v="62"/>
    <n v="18"/>
    <n v="0.21533564814814812"/>
    <n v="0.21016203703703704"/>
  </r>
  <r>
    <x v="24"/>
    <s v="2018/2019"/>
    <x v="11"/>
    <m/>
    <x v="11"/>
    <s v="CA"/>
    <s v="Academic"/>
    <n v="160"/>
    <n v="160"/>
    <n v="0"/>
    <x v="213"/>
    <n v="119"/>
    <n v="15"/>
    <n v="15"/>
    <n v="0.29166666666666669"/>
    <n v="0.26216435185185188"/>
  </r>
  <r>
    <x v="24"/>
    <s v="2018/2019"/>
    <x v="12"/>
    <m/>
    <x v="12"/>
    <s v="CA"/>
    <s v="Academic"/>
    <n v="81"/>
    <n v="81"/>
    <n v="1"/>
    <x v="29"/>
    <n v="47"/>
    <n v="11"/>
    <n v="18"/>
    <n v="0.21182870370370369"/>
    <n v="0.1343287037037037"/>
  </r>
  <r>
    <x v="24"/>
    <s v="2018/2019"/>
    <x v="13"/>
    <m/>
    <x v="13"/>
    <s v="CA"/>
    <s v="Academic"/>
    <n v="144"/>
    <n v="144"/>
    <n v="2"/>
    <x v="218"/>
    <n v="75"/>
    <n v="38"/>
    <n v="15"/>
    <n v="0.25866898148148149"/>
    <n v="0.17450231481481482"/>
  </r>
  <r>
    <x v="24"/>
    <s v="2018/2019"/>
    <x v="14"/>
    <m/>
    <x v="14"/>
    <s v="CA"/>
    <s v="Academic"/>
    <n v="35"/>
    <n v="35"/>
    <n v="1"/>
    <x v="312"/>
    <n v="8"/>
    <n v="10"/>
    <n v="15"/>
    <n v="0.22133101851851852"/>
    <n v="0.33883101851851855"/>
  </r>
  <r>
    <x v="24"/>
    <s v="2018/2019"/>
    <x v="15"/>
    <m/>
    <x v="15"/>
    <s v="CA"/>
    <s v="Academic"/>
    <n v="259"/>
    <n v="259"/>
    <n v="6"/>
    <x v="356"/>
    <n v="176"/>
    <n v="38"/>
    <n v="28"/>
    <n v="0.30182870370370368"/>
    <n v="0.1363310185185185"/>
  </r>
  <r>
    <x v="24"/>
    <s v="2018/2019"/>
    <x v="16"/>
    <m/>
    <x v="16"/>
    <s v="CA"/>
    <s v="Academic"/>
    <n v="205"/>
    <n v="205"/>
    <n v="0"/>
    <x v="357"/>
    <n v="100"/>
    <n v="69"/>
    <n v="33"/>
    <n v="0.21216435185185187"/>
    <n v="0.25700231481481478"/>
  </r>
  <r>
    <x v="24"/>
    <s v="2018/2019"/>
    <x v="17"/>
    <m/>
    <x v="17"/>
    <s v="CA"/>
    <s v="Academic"/>
    <n v="103"/>
    <n v="103"/>
    <n v="0"/>
    <x v="358"/>
    <n v="33"/>
    <n v="45"/>
    <n v="17"/>
    <n v="0.25833333333333336"/>
    <n v="9.599537037037037E-2"/>
  </r>
  <r>
    <x v="24"/>
    <s v="2018/2019"/>
    <x v="18"/>
    <m/>
    <x v="18"/>
    <s v="CA"/>
    <s v="Academic"/>
    <n v="138"/>
    <n v="138"/>
    <n v="2"/>
    <x v="3"/>
    <n v="59"/>
    <n v="60"/>
    <n v="10"/>
    <n v="0.2170023148148148"/>
    <n v="0.18000000000000002"/>
  </r>
  <r>
    <x v="24"/>
    <s v="2018/2019"/>
    <x v="19"/>
    <m/>
    <x v="19"/>
    <s v="CA"/>
    <s v="Academic"/>
    <n v="268"/>
    <n v="268"/>
    <n v="3"/>
    <x v="37"/>
    <n v="148"/>
    <n v="68"/>
    <n v="22"/>
    <n v="0.22"/>
    <n v="0.16900462962962962"/>
  </r>
  <r>
    <x v="24"/>
    <s v="2018/2019"/>
    <x v="20"/>
    <m/>
    <x v="20"/>
    <s v="CA"/>
    <s v="Academic"/>
    <n v="361"/>
    <n v="361"/>
    <n v="1"/>
    <x v="220"/>
    <n v="160"/>
    <n v="105"/>
    <n v="64"/>
    <n v="0.22033564814814813"/>
    <n v="0.39016203703703706"/>
  </r>
  <r>
    <x v="24"/>
    <s v="2018/2019"/>
    <x v="21"/>
    <m/>
    <x v="21"/>
    <s v="CA"/>
    <s v="Academic"/>
    <n v="223"/>
    <n v="216"/>
    <n v="1"/>
    <x v="359"/>
    <n v="87"/>
    <n v="98"/>
    <n v="52"/>
    <n v="0.22166666666666668"/>
    <n v="0.33650462962962963"/>
  </r>
  <r>
    <x v="24"/>
    <s v="2018/2019"/>
    <x v="23"/>
    <m/>
    <x v="23"/>
    <s v="CA"/>
    <s v="Academic"/>
    <n v="69"/>
    <n v="68"/>
    <n v="0"/>
    <x v="9"/>
    <n v="58"/>
    <n v="7"/>
    <n v="8"/>
    <n v="0.33766203703703707"/>
    <n v="0.30416666666666664"/>
  </r>
  <r>
    <x v="25"/>
    <s v="2018/2019"/>
    <x v="0"/>
    <m/>
    <x v="0"/>
    <s v="CA"/>
    <s v="Academic"/>
    <n v="411"/>
    <n v="410"/>
    <n v="4"/>
    <x v="360"/>
    <n v="185"/>
    <n v="110"/>
    <n v="142"/>
    <d v="1899-12-30T05:19:12"/>
    <d v="1899-12-30T05:11:46"/>
  </r>
  <r>
    <x v="25"/>
    <s v="2018/2019"/>
    <x v="1"/>
    <m/>
    <x v="1"/>
    <s v="CA"/>
    <s v="Academic"/>
    <n v="427"/>
    <n v="426"/>
    <n v="4"/>
    <x v="308"/>
    <n v="211"/>
    <n v="99"/>
    <n v="32"/>
    <d v="1899-12-30T05:19:12"/>
    <d v="1899-12-30T07:03:07"/>
  </r>
  <r>
    <x v="25"/>
    <s v="2018/2019"/>
    <x v="2"/>
    <m/>
    <x v="2"/>
    <s v="CA"/>
    <s v="Academic"/>
    <n v="144"/>
    <n v="144"/>
    <n v="1"/>
    <x v="361"/>
    <n v="70"/>
    <n v="44"/>
    <n v="22"/>
    <d v="1899-12-30T04:05:17"/>
    <d v="1899-12-30T02:17:31"/>
  </r>
  <r>
    <x v="25"/>
    <s v="2018/2019"/>
    <x v="3"/>
    <m/>
    <x v="3"/>
    <s v="CA"/>
    <s v="Academic"/>
    <n v="139"/>
    <n v="139"/>
    <n v="1"/>
    <x v="147"/>
    <n v="104"/>
    <n v="4"/>
    <n v="27"/>
    <d v="1899-12-30T06:23:31"/>
    <d v="1899-12-30T03:14:10"/>
  </r>
  <r>
    <x v="25"/>
    <s v="2018/2019"/>
    <x v="4"/>
    <m/>
    <x v="4"/>
    <s v="CA"/>
    <s v="Academic"/>
    <n v="150"/>
    <n v="150"/>
    <n v="3"/>
    <x v="267"/>
    <n v="53"/>
    <n v="53"/>
    <n v="10"/>
    <d v="1899-12-30T05:06:29"/>
    <d v="1899-12-30T03:02:24"/>
  </r>
  <r>
    <x v="25"/>
    <s v="2018/2019"/>
    <x v="5"/>
    <m/>
    <x v="5"/>
    <s v="CA"/>
    <s v="Academic"/>
    <n v="196"/>
    <n v="196"/>
    <n v="2"/>
    <x v="234"/>
    <n v="87"/>
    <n v="41"/>
    <n v="22"/>
    <d v="1899-12-30T07:15:22"/>
    <d v="1899-12-30T05:04:19"/>
  </r>
  <r>
    <x v="25"/>
    <s v="2018/2019"/>
    <x v="6"/>
    <m/>
    <x v="6"/>
    <s v="CA"/>
    <s v="Academic"/>
    <n v="717"/>
    <n v="716"/>
    <n v="5"/>
    <x v="362"/>
    <n v="259"/>
    <n v="110"/>
    <n v="137"/>
    <d v="1899-12-30T06:12:14"/>
    <d v="1899-12-30T04:01:12"/>
  </r>
  <r>
    <x v="25"/>
    <s v="2018/2019"/>
    <x v="7"/>
    <m/>
    <x v="7"/>
    <s v="CA"/>
    <s v="Academic"/>
    <n v="272"/>
    <n v="272"/>
    <n v="0"/>
    <x v="363"/>
    <n v="119"/>
    <n v="121"/>
    <n v="36"/>
    <d v="1899-12-30T06:00:00"/>
    <d v="1899-12-30T04:14:38"/>
  </r>
  <r>
    <x v="25"/>
    <s v="2018/2019"/>
    <x v="8"/>
    <m/>
    <x v="8"/>
    <s v="CA"/>
    <s v="Academic"/>
    <n v="22"/>
    <n v="22"/>
    <n v="1"/>
    <x v="364"/>
    <n v="12"/>
    <n v="5"/>
    <n v="2"/>
    <d v="1899-12-30T06:05:46"/>
    <d v="1899-12-30T19:00:00"/>
  </r>
  <r>
    <x v="25"/>
    <s v="2018/2019"/>
    <x v="9"/>
    <m/>
    <x v="9"/>
    <s v="CA"/>
    <s v="Academic"/>
    <n v="88"/>
    <n v="87"/>
    <n v="1"/>
    <x v="352"/>
    <n v="29"/>
    <n v="47"/>
    <n v="8"/>
    <d v="1899-12-30T03:20:38"/>
    <d v="1899-12-30T03:00:00"/>
  </r>
  <r>
    <x v="25"/>
    <s v="2018/2019"/>
    <x v="10"/>
    <m/>
    <x v="10"/>
    <s v="CA"/>
    <s v="Academic"/>
    <n v="266"/>
    <n v="266"/>
    <n v="9"/>
    <x v="359"/>
    <n v="93"/>
    <n v="92"/>
    <n v="21"/>
    <d v="1899-12-30T04:17:46"/>
    <d v="1899-12-30T07:00:00"/>
  </r>
  <r>
    <x v="25"/>
    <s v="2018/2019"/>
    <x v="11"/>
    <m/>
    <x v="11"/>
    <s v="CA"/>
    <s v="Academic"/>
    <n v="220"/>
    <n v="220"/>
    <n v="3"/>
    <x v="365"/>
    <n v="159"/>
    <n v="27"/>
    <n v="12"/>
    <d v="1899-12-30T08:12:00"/>
    <d v="1899-12-30T08:07:55"/>
  </r>
  <r>
    <x v="25"/>
    <s v="2018/2019"/>
    <x v="12"/>
    <m/>
    <x v="12"/>
    <s v="CA"/>
    <s v="Academic"/>
    <n v="100"/>
    <n v="100"/>
    <n v="0"/>
    <x v="353"/>
    <n v="63"/>
    <n v="14"/>
    <n v="14"/>
    <d v="1899-12-30T04:09:22"/>
    <d v="1899-12-30T04:05:02"/>
  </r>
  <r>
    <x v="25"/>
    <s v="2018/2019"/>
    <x v="13"/>
    <m/>
    <x v="13"/>
    <s v="CA"/>
    <s v="Academic"/>
    <n v="182"/>
    <n v="182"/>
    <n v="2"/>
    <x v="2"/>
    <n v="99"/>
    <n v="49"/>
    <n v="20"/>
    <d v="1899-12-30T06:03:22"/>
    <d v="1899-12-30T04:13:12"/>
  </r>
  <r>
    <x v="25"/>
    <s v="2018/2019"/>
    <x v="14"/>
    <m/>
    <x v="14"/>
    <s v="CA"/>
    <s v="Academic"/>
    <n v="61"/>
    <n v="61"/>
    <n v="2"/>
    <x v="45"/>
    <n v="40"/>
    <n v="8"/>
    <n v="4"/>
    <d v="1899-12-30T09:12:29"/>
    <d v="1899-12-30T04:06:00"/>
  </r>
  <r>
    <x v="25"/>
    <s v="2018/2019"/>
    <x v="15"/>
    <m/>
    <x v="15"/>
    <s v="CA"/>
    <s v="Academic"/>
    <n v="224"/>
    <n v="224"/>
    <n v="2"/>
    <x v="212"/>
    <n v="145"/>
    <n v="30"/>
    <n v="20"/>
    <d v="1899-12-30T07:06:00"/>
    <d v="1899-12-30T07:07:12"/>
  </r>
  <r>
    <x v="25"/>
    <s v="2018/2019"/>
    <x v="16"/>
    <m/>
    <x v="16"/>
    <s v="CA"/>
    <s v="Academic"/>
    <n v="275"/>
    <n v="275"/>
    <n v="10"/>
    <x v="366"/>
    <n v="120"/>
    <n v="71"/>
    <n v="70"/>
    <d v="1899-12-30T07:12:43"/>
    <d v="1899-12-30T03:12:43"/>
  </r>
  <r>
    <x v="25"/>
    <s v="2018/2019"/>
    <x v="17"/>
    <m/>
    <x v="17"/>
    <s v="CA"/>
    <s v="Academic"/>
    <n v="129"/>
    <n v="129"/>
    <n v="0"/>
    <x v="218"/>
    <n v="47"/>
    <n v="66"/>
    <n v="22"/>
    <d v="1899-12-30T06:05:46"/>
    <d v="1899-12-30T03:13:12"/>
  </r>
  <r>
    <x v="25"/>
    <s v="2018/2019"/>
    <x v="18"/>
    <m/>
    <x v="18"/>
    <s v="CA"/>
    <s v="Academic"/>
    <n v="179"/>
    <n v="179"/>
    <n v="0"/>
    <x v="198"/>
    <n v="96"/>
    <n v="60"/>
    <n v="17"/>
    <d v="1899-12-30T05:14:53"/>
    <d v="1899-12-30T03:14:10"/>
  </r>
  <r>
    <x v="25"/>
    <s v="2018/2019"/>
    <x v="19"/>
    <m/>
    <x v="19"/>
    <s v="CA"/>
    <s v="Academic"/>
    <n v="375"/>
    <n v="375"/>
    <n v="2"/>
    <x v="302"/>
    <n v="232"/>
    <n v="56"/>
    <n v="51"/>
    <d v="1899-12-30T07:00:29"/>
    <d v="1899-12-30T03:06:29"/>
  </r>
  <r>
    <x v="25"/>
    <s v="2018/2019"/>
    <x v="20"/>
    <m/>
    <x v="20"/>
    <s v="CA"/>
    <s v="Academic"/>
    <n v="565"/>
    <n v="565"/>
    <n v="2"/>
    <x v="367"/>
    <n v="265"/>
    <n v="183"/>
    <n v="50"/>
    <d v="1899-12-30T04:08:24"/>
    <d v="1899-12-30T08:14:53"/>
  </r>
  <r>
    <x v="25"/>
    <s v="2018/2019"/>
    <x v="21"/>
    <m/>
    <x v="21"/>
    <s v="CA"/>
    <s v="Academic"/>
    <n v="450"/>
    <n v="446"/>
    <n v="2"/>
    <x v="189"/>
    <n v="113"/>
    <n v="121"/>
    <n v="75"/>
    <d v="1899-12-30T06:02:38"/>
    <d v="1899-12-30T05:00:14"/>
  </r>
  <r>
    <x v="25"/>
    <s v="2018/2019"/>
    <x v="22"/>
    <m/>
    <x v="22"/>
    <s v="CA"/>
    <s v="Academic"/>
    <n v="7"/>
    <n v="7"/>
    <n v="0"/>
    <x v="32"/>
    <n v="1"/>
    <n v="2"/>
    <n v="1"/>
    <d v="1899-12-30T06:16:05"/>
    <d v="1899-12-30T07:00:00"/>
  </r>
  <r>
    <x v="25"/>
    <s v="2018/2019"/>
    <x v="23"/>
    <m/>
    <x v="23"/>
    <s v="CA"/>
    <s v="Academic"/>
    <n v="121"/>
    <n v="121"/>
    <n v="1"/>
    <x v="56"/>
    <n v="75"/>
    <n v="22"/>
    <n v="14"/>
    <d v="1899-12-30T05:22:48"/>
    <d v="1899-12-30T04:00:00"/>
  </r>
  <r>
    <x v="26"/>
    <s v="2018/2019"/>
    <x v="0"/>
    <m/>
    <x v="0"/>
    <s v="CA"/>
    <s v="Academic"/>
    <n v="359"/>
    <n v="359"/>
    <n v="2"/>
    <x v="277"/>
    <n v="138"/>
    <n v="35"/>
    <n v="117"/>
    <d v="1899-12-30T07:00:29"/>
    <d v="1899-12-30T06:11:31"/>
  </r>
  <r>
    <x v="26"/>
    <s v="2018/2019"/>
    <x v="1"/>
    <m/>
    <x v="1"/>
    <s v="CA"/>
    <s v="Academic"/>
    <n v="440"/>
    <n v="440"/>
    <n v="3"/>
    <x v="158"/>
    <n v="255"/>
    <n v="159"/>
    <n v="35"/>
    <d v="1899-12-30T06:15:50"/>
    <d v="1899-12-30T06:05:31"/>
  </r>
  <r>
    <x v="26"/>
    <s v="2018/2019"/>
    <x v="2"/>
    <m/>
    <x v="2"/>
    <s v="CA"/>
    <s v="Academic"/>
    <n v="298"/>
    <n v="298"/>
    <n v="2"/>
    <x v="368"/>
    <n v="91"/>
    <n v="136"/>
    <n v="58"/>
    <d v="1899-12-30T03:17:46"/>
    <d v="1899-12-30T03:18:43"/>
  </r>
  <r>
    <x v="26"/>
    <s v="2018/2019"/>
    <x v="3"/>
    <m/>
    <x v="3"/>
    <s v="CA"/>
    <s v="Academic"/>
    <n v="124"/>
    <n v="124"/>
    <n v="2"/>
    <x v="199"/>
    <n v="98"/>
    <n v="6"/>
    <n v="21"/>
    <d v="1899-12-30T05:14:38"/>
    <d v="1899-12-30T07:13:41"/>
  </r>
  <r>
    <x v="26"/>
    <s v="2018/2019"/>
    <x v="4"/>
    <m/>
    <x v="4"/>
    <s v="CA"/>
    <s v="Academic"/>
    <n v="148"/>
    <n v="148"/>
    <n v="3"/>
    <x v="2"/>
    <n v="92"/>
    <n v="56"/>
    <n v="23"/>
    <d v="1899-12-30T07:04:05"/>
    <d v="1899-12-30T04:04:05"/>
  </r>
  <r>
    <x v="26"/>
    <s v="2018/2019"/>
    <x v="5"/>
    <m/>
    <x v="5"/>
    <s v="CA"/>
    <s v="Academic"/>
    <n v="195"/>
    <n v="195"/>
    <n v="7"/>
    <x v="34"/>
    <n v="90"/>
    <n v="92"/>
    <n v="32"/>
    <d v="1899-12-30T06:21:07"/>
    <d v="1899-12-30T05:17:17"/>
  </r>
  <r>
    <x v="26"/>
    <s v="2018/2019"/>
    <x v="6"/>
    <m/>
    <x v="6"/>
    <s v="CA"/>
    <s v="Academic"/>
    <n v="1007"/>
    <n v="1006"/>
    <n v="2"/>
    <x v="369"/>
    <n v="657"/>
    <n v="133"/>
    <n v="275"/>
    <d v="1899-12-30T07:14:53"/>
    <d v="1899-12-30T04:00:29"/>
  </r>
  <r>
    <x v="26"/>
    <s v="2018/2019"/>
    <x v="7"/>
    <m/>
    <x v="7"/>
    <s v="CA"/>
    <s v="Academic"/>
    <n v="264"/>
    <n v="264"/>
    <n v="0"/>
    <x v="20"/>
    <n v="95"/>
    <n v="120"/>
    <n v="26"/>
    <d v="1899-12-30T04:21:07"/>
    <d v="1899-12-30T03:02:53"/>
  </r>
  <r>
    <x v="26"/>
    <s v="2018/2019"/>
    <x v="8"/>
    <m/>
    <x v="8"/>
    <s v="CA"/>
    <s v="Academic"/>
    <n v="36"/>
    <n v="36"/>
    <n v="2"/>
    <x v="122"/>
    <n v="9"/>
    <n v="13"/>
    <n v="7"/>
    <d v="1899-12-30T06:18:29"/>
    <d v="1899-12-30T01:17:02"/>
  </r>
  <r>
    <x v="26"/>
    <s v="2018/2019"/>
    <x v="9"/>
    <m/>
    <x v="9"/>
    <s v="CA"/>
    <s v="Academic"/>
    <n v="130"/>
    <n v="129"/>
    <n v="0"/>
    <x v="129"/>
    <n v="32"/>
    <n v="60"/>
    <n v="22"/>
    <d v="1899-12-30T03:20:10"/>
    <d v="1899-12-30T04:21:50"/>
  </r>
  <r>
    <x v="26"/>
    <s v="2018/2019"/>
    <x v="10"/>
    <m/>
    <x v="10"/>
    <s v="CA"/>
    <s v="Academic"/>
    <n v="312"/>
    <n v="310"/>
    <n v="5"/>
    <x v="314"/>
    <n v="205"/>
    <n v="75"/>
    <n v="40"/>
    <d v="1899-12-30T07:21:36"/>
    <d v="1899-12-30T05:04:48"/>
  </r>
  <r>
    <x v="26"/>
    <s v="2018/2019"/>
    <x v="11"/>
    <m/>
    <x v="11"/>
    <s v="CA"/>
    <s v="Academic"/>
    <n v="257"/>
    <n v="257"/>
    <n v="0"/>
    <x v="368"/>
    <n v="196"/>
    <n v="31"/>
    <n v="28"/>
    <d v="1899-12-30T07:00:29"/>
    <d v="1899-12-30T04:23:02"/>
  </r>
  <r>
    <x v="26"/>
    <s v="2018/2019"/>
    <x v="12"/>
    <m/>
    <x v="12"/>
    <s v="CA"/>
    <s v="Academic"/>
    <n v="163"/>
    <n v="163"/>
    <n v="1"/>
    <x v="279"/>
    <n v="94"/>
    <n v="39"/>
    <n v="24"/>
    <d v="1899-12-30T05:10:05"/>
    <d v="1899-12-30T04:11:02"/>
  </r>
  <r>
    <x v="26"/>
    <s v="2018/2019"/>
    <x v="13"/>
    <m/>
    <x v="13"/>
    <s v="CA"/>
    <s v="Academic"/>
    <n v="159"/>
    <n v="159"/>
    <n v="1"/>
    <x v="142"/>
    <n v="87"/>
    <n v="44"/>
    <n v="28"/>
    <d v="1899-12-30T06:22:05"/>
    <d v="1899-12-30T04:17:02"/>
  </r>
  <r>
    <x v="26"/>
    <s v="2018/2019"/>
    <x v="14"/>
    <m/>
    <x v="14"/>
    <s v="CA"/>
    <s v="Academic"/>
    <n v="91"/>
    <n v="91"/>
    <n v="2"/>
    <x v="239"/>
    <n v="48"/>
    <n v="18"/>
    <n v="16"/>
    <d v="1899-12-30T07:12:43"/>
    <d v="1899-12-30T05:15:07"/>
  </r>
  <r>
    <x v="26"/>
    <s v="2018/2019"/>
    <x v="15"/>
    <m/>
    <x v="15"/>
    <s v="CA"/>
    <s v="Academic"/>
    <n v="271"/>
    <n v="271"/>
    <n v="7"/>
    <x v="370"/>
    <n v="169"/>
    <n v="62"/>
    <n v="54"/>
    <d v="1899-12-30T07:01:55"/>
    <d v="1899-12-30T05:16:34"/>
  </r>
  <r>
    <x v="26"/>
    <s v="2018/2019"/>
    <x v="16"/>
    <m/>
    <x v="16"/>
    <s v="CA"/>
    <s v="Academic"/>
    <n v="292"/>
    <n v="292"/>
    <n v="7"/>
    <x v="371"/>
    <n v="159"/>
    <n v="65"/>
    <n v="64"/>
    <d v="1899-12-30T07:03:36"/>
    <d v="1899-12-30T03:23:17"/>
  </r>
  <r>
    <x v="26"/>
    <s v="2018/2019"/>
    <x v="17"/>
    <m/>
    <x v="17"/>
    <s v="CA"/>
    <s v="Academic"/>
    <n v="166"/>
    <n v="166"/>
    <n v="0"/>
    <x v="246"/>
    <n v="48"/>
    <n v="57"/>
    <n v="41"/>
    <d v="1899-12-30T04:15:36"/>
    <d v="1899-12-30T03:12:58"/>
  </r>
  <r>
    <x v="26"/>
    <s v="2018/2019"/>
    <x v="18"/>
    <m/>
    <x v="18"/>
    <s v="CA"/>
    <s v="Academic"/>
    <n v="214"/>
    <n v="214"/>
    <n v="4"/>
    <x v="359"/>
    <n v="96"/>
    <n v="89"/>
    <n v="18"/>
    <d v="1899-12-30T05:08:24"/>
    <d v="1899-12-30T03:19:55"/>
  </r>
  <r>
    <x v="26"/>
    <s v="2018/2019"/>
    <x v="19"/>
    <m/>
    <x v="19"/>
    <s v="CA"/>
    <s v="Academic"/>
    <n v="342"/>
    <n v="342"/>
    <n v="4"/>
    <x v="125"/>
    <n v="231"/>
    <n v="62"/>
    <n v="64"/>
    <d v="1899-12-30T08:02:24"/>
    <d v="1899-12-30T04:22:48"/>
  </r>
  <r>
    <x v="26"/>
    <s v="2018/2019"/>
    <x v="20"/>
    <m/>
    <x v="20"/>
    <s v="CA"/>
    <s v="Academic"/>
    <n v="694"/>
    <n v="692"/>
    <n v="6"/>
    <x v="372"/>
    <n v="369"/>
    <n v="227"/>
    <n v="86"/>
    <d v="1899-12-30T05:19:26"/>
    <d v="1899-12-30T07:08:53"/>
  </r>
  <r>
    <x v="26"/>
    <s v="2018/2019"/>
    <x v="21"/>
    <m/>
    <x v="21"/>
    <s v="CA"/>
    <s v="Academic"/>
    <n v="555"/>
    <n v="549"/>
    <n v="2"/>
    <x v="373"/>
    <n v="222"/>
    <n v="198"/>
    <n v="98"/>
    <d v="1899-12-30T07:02:38"/>
    <d v="1899-12-30T05:02:10"/>
  </r>
  <r>
    <x v="26"/>
    <s v="2018/2019"/>
    <x v="22"/>
    <m/>
    <x v="22"/>
    <s v="CA"/>
    <s v="Academic"/>
    <n v="6"/>
    <n v="6"/>
    <n v="0"/>
    <x v="88"/>
    <n v="0"/>
    <n v="4"/>
    <n v="3"/>
    <d v="1899-12-30T13:00:00"/>
    <d v="1899-12-30T10:00:00"/>
  </r>
  <r>
    <x v="26"/>
    <s v="2018/2019"/>
    <x v="23"/>
    <m/>
    <x v="23"/>
    <s v="CA"/>
    <s v="Academic"/>
    <n v="112"/>
    <n v="111"/>
    <n v="1"/>
    <x v="374"/>
    <n v="66"/>
    <n v="20"/>
    <n v="21"/>
    <d v="1899-12-30T09:01:12"/>
    <d v="1899-12-30T03:11:31"/>
  </r>
  <r>
    <x v="27"/>
    <s v="2018/2019"/>
    <x v="0"/>
    <m/>
    <x v="0"/>
    <s v="CA"/>
    <s v="Academic"/>
    <n v="648"/>
    <n v="648"/>
    <n v="9"/>
    <x v="85"/>
    <n v="343"/>
    <n v="116"/>
    <n v="194"/>
    <n v="0.26299768518518518"/>
    <n v="0.17900462962962962"/>
  </r>
  <r>
    <x v="27"/>
    <s v="2018/2019"/>
    <x v="1"/>
    <m/>
    <x v="1"/>
    <s v="CA"/>
    <s v="Academic"/>
    <n v="370"/>
    <n v="370"/>
    <n v="5"/>
    <x v="375"/>
    <n v="210"/>
    <n v="120"/>
    <n v="59"/>
    <n v="0.33849537037037036"/>
    <n v="0.21450231481481483"/>
  </r>
  <r>
    <x v="27"/>
    <s v="2018/2019"/>
    <x v="2"/>
    <m/>
    <x v="2"/>
    <s v="CA"/>
    <s v="Academic"/>
    <n v="313"/>
    <n v="313"/>
    <n v="2"/>
    <x v="376"/>
    <n v="120"/>
    <n v="158"/>
    <n v="35"/>
    <n v="0.13166666666666668"/>
    <n v="9.8171296296296298E-2"/>
  </r>
  <r>
    <x v="27"/>
    <s v="2018/2019"/>
    <x v="3"/>
    <m/>
    <x v="3"/>
    <s v="CA"/>
    <s v="Academic"/>
    <n v="188"/>
    <n v="188"/>
    <n v="0"/>
    <x v="203"/>
    <n v="136"/>
    <n v="10"/>
    <n v="28"/>
    <n v="0.2508333333333333"/>
    <n v="0.13450231481481481"/>
  </r>
  <r>
    <x v="27"/>
    <s v="2018/2019"/>
    <x v="4"/>
    <m/>
    <x v="4"/>
    <s v="CA"/>
    <s v="Academic"/>
    <n v="188"/>
    <n v="188"/>
    <n v="0"/>
    <x v="2"/>
    <n v="58"/>
    <n v="90"/>
    <n v="16"/>
    <n v="0.20932870370370371"/>
    <n v="0.16666666666666666"/>
  </r>
  <r>
    <x v="27"/>
    <s v="2018/2019"/>
    <x v="5"/>
    <m/>
    <x v="5"/>
    <s v="CA"/>
    <s v="Academic"/>
    <n v="223"/>
    <n v="223"/>
    <n v="3"/>
    <x v="217"/>
    <n v="98"/>
    <n v="96"/>
    <n v="42"/>
    <n v="0.29616898148148146"/>
    <n v="0.16666666666666666"/>
  </r>
  <r>
    <x v="27"/>
    <s v="2018/2019"/>
    <x v="6"/>
    <m/>
    <x v="6"/>
    <s v="CA"/>
    <s v="Academic"/>
    <n v="970"/>
    <n v="964"/>
    <n v="7"/>
    <x v="377"/>
    <n v="519"/>
    <n v="216"/>
    <n v="284"/>
    <n v="0.29266203703703703"/>
    <n v="0.13833333333333334"/>
  </r>
  <r>
    <x v="27"/>
    <s v="2018/2019"/>
    <x v="7"/>
    <m/>
    <x v="7"/>
    <s v="CA"/>
    <s v="Academic"/>
    <n v="642"/>
    <n v="642"/>
    <n v="0"/>
    <x v="378"/>
    <n v="157"/>
    <n v="344"/>
    <n v="27"/>
    <n v="0.17599537037037039"/>
    <n v="9.8831018518518512E-2"/>
  </r>
  <r>
    <x v="27"/>
    <s v="2018/2019"/>
    <x v="8"/>
    <m/>
    <x v="8"/>
    <s v="CA"/>
    <s v="Academic"/>
    <n v="37"/>
    <n v="37"/>
    <n v="0"/>
    <x v="379"/>
    <n v="17"/>
    <n v="15"/>
    <n v="5"/>
    <n v="0.21516203703703704"/>
    <n v="0.30166666666666669"/>
  </r>
  <r>
    <x v="27"/>
    <s v="2018/2019"/>
    <x v="9"/>
    <m/>
    <x v="9"/>
    <s v="CA"/>
    <s v="Academic"/>
    <n v="255"/>
    <n v="254"/>
    <n v="5"/>
    <x v="39"/>
    <n v="37"/>
    <n v="191"/>
    <n v="24"/>
    <n v="9.3831018518518508E-2"/>
    <n v="0.21182870370370369"/>
  </r>
  <r>
    <x v="27"/>
    <s v="2018/2019"/>
    <x v="10"/>
    <m/>
    <x v="10"/>
    <s v="CA"/>
    <s v="Academic"/>
    <n v="232"/>
    <n v="230"/>
    <n v="3"/>
    <x v="380"/>
    <n v="136"/>
    <n v="93"/>
    <n v="31"/>
    <n v="0.26366898148148149"/>
    <n v="0.17682870370370371"/>
  </r>
  <r>
    <x v="27"/>
    <s v="2018/2019"/>
    <x v="11"/>
    <m/>
    <x v="11"/>
    <s v="CA"/>
    <s v="Academic"/>
    <n v="306"/>
    <n v="306"/>
    <n v="1"/>
    <x v="381"/>
    <n v="204"/>
    <n v="53"/>
    <n v="39"/>
    <n v="0.26549768518518518"/>
    <n v="0.21567129629629631"/>
  </r>
  <r>
    <x v="27"/>
    <s v="2018/2019"/>
    <x v="12"/>
    <m/>
    <x v="12"/>
    <s v="CA"/>
    <s v="Academic"/>
    <n v="243"/>
    <n v="239"/>
    <n v="3"/>
    <x v="230"/>
    <n v="117"/>
    <n v="76"/>
    <n v="49"/>
    <n v="0.13883101851851851"/>
    <n v="0.13766203703703703"/>
  </r>
  <r>
    <x v="27"/>
    <s v="2018/2019"/>
    <x v="13"/>
    <m/>
    <x v="13"/>
    <s v="CA"/>
    <s v="Academic"/>
    <n v="213"/>
    <n v="213"/>
    <n v="1"/>
    <x v="83"/>
    <n v="80"/>
    <n v="109"/>
    <n v="23"/>
    <n v="0.18083333333333332"/>
    <n v="0.12650462962962963"/>
  </r>
  <r>
    <x v="27"/>
    <s v="2018/2019"/>
    <x v="14"/>
    <m/>
    <x v="14"/>
    <s v="CA"/>
    <s v="Academic"/>
    <n v="78"/>
    <n v="78"/>
    <n v="0"/>
    <x v="133"/>
    <n v="31"/>
    <n v="21"/>
    <n v="29"/>
    <n v="0.41733796296296299"/>
    <n v="0.34083333333333332"/>
  </r>
  <r>
    <x v="27"/>
    <s v="2018/2019"/>
    <x v="15"/>
    <m/>
    <x v="15"/>
    <s v="CA"/>
    <s v="Academic"/>
    <n v="387"/>
    <n v="387"/>
    <n v="8"/>
    <x v="382"/>
    <n v="232"/>
    <n v="72"/>
    <n v="63"/>
    <n v="0.29599537037037038"/>
    <n v="0.17966435185185184"/>
  </r>
  <r>
    <x v="27"/>
    <s v="2018/2019"/>
    <x v="16"/>
    <m/>
    <x v="16"/>
    <s v="CA"/>
    <s v="Academic"/>
    <n v="429"/>
    <n v="429"/>
    <n v="7"/>
    <x v="383"/>
    <n v="184"/>
    <n v="156"/>
    <n v="76"/>
    <n v="0.21766203703703704"/>
    <n v="0.13033564814814816"/>
  </r>
  <r>
    <x v="27"/>
    <s v="2018/2019"/>
    <x v="17"/>
    <m/>
    <x v="17"/>
    <s v="CA"/>
    <s v="Academic"/>
    <n v="245"/>
    <n v="245"/>
    <n v="1"/>
    <x v="26"/>
    <n v="68"/>
    <n v="122"/>
    <n v="67"/>
    <n v="0.25349537037037034"/>
    <n v="0.13799768518518518"/>
  </r>
  <r>
    <x v="27"/>
    <s v="2018/2019"/>
    <x v="18"/>
    <m/>
    <x v="18"/>
    <s v="CA"/>
    <s v="Academic"/>
    <n v="281"/>
    <n v="279"/>
    <n v="4"/>
    <x v="235"/>
    <n v="120"/>
    <n v="125"/>
    <n v="25"/>
    <n v="0.21883101851851852"/>
    <n v="0.16799768518518518"/>
  </r>
  <r>
    <x v="27"/>
    <s v="2018/2019"/>
    <x v="19"/>
    <m/>
    <x v="19"/>
    <s v="CA"/>
    <s v="Academic"/>
    <n v="365"/>
    <n v="365"/>
    <n v="2"/>
    <x v="308"/>
    <n v="250"/>
    <n v="60"/>
    <n v="69"/>
    <n v="0.30216435185185186"/>
    <n v="0.13216435185185185"/>
  </r>
  <r>
    <x v="27"/>
    <s v="2018/2019"/>
    <x v="20"/>
    <m/>
    <x v="20"/>
    <s v="CA"/>
    <s v="Academic"/>
    <n v="698"/>
    <n v="698"/>
    <n v="1"/>
    <x v="384"/>
    <n v="375"/>
    <n v="261"/>
    <n v="120"/>
    <n v="0.2204976851851852"/>
    <n v="0.26583333333333331"/>
  </r>
  <r>
    <x v="27"/>
    <s v="2018/2019"/>
    <x v="21"/>
    <m/>
    <x v="21"/>
    <s v="CA"/>
    <s v="Academic"/>
    <n v="439"/>
    <n v="432"/>
    <n v="4"/>
    <x v="385"/>
    <n v="180"/>
    <n v="146"/>
    <n v="110"/>
    <n v="0.30400462962962965"/>
    <n v="0.21016203703703704"/>
  </r>
  <r>
    <x v="27"/>
    <s v="2018/2019"/>
    <x v="22"/>
    <m/>
    <x v="22"/>
    <s v="CA"/>
    <s v="Academic"/>
    <n v="2"/>
    <n v="2"/>
    <n v="0"/>
    <x v="32"/>
    <n v="1"/>
    <n v="2"/>
    <n v="0"/>
    <n v="0.3445023148148148"/>
    <n v="0"/>
  </r>
  <r>
    <x v="27"/>
    <s v="2018/2019"/>
    <x v="23"/>
    <m/>
    <x v="23"/>
    <s v="CA"/>
    <s v="Academic"/>
    <n v="95"/>
    <n v="94"/>
    <n v="3"/>
    <x v="13"/>
    <n v="39"/>
    <n v="46"/>
    <n v="16"/>
    <n v="0.25849537037037035"/>
    <n v="0.30733796296296295"/>
  </r>
  <r>
    <x v="28"/>
    <s v="2018/2019"/>
    <x v="0"/>
    <m/>
    <x v="0"/>
    <s v="CA"/>
    <s v="Academic"/>
    <n v="476"/>
    <n v="474"/>
    <n v="5"/>
    <x v="308"/>
    <n v="206"/>
    <n v="104"/>
    <n v="169"/>
    <n v="0.2981712962962963"/>
    <n v="0.20883101851851851"/>
  </r>
  <r>
    <x v="28"/>
    <s v="2018/2019"/>
    <x v="1"/>
    <m/>
    <x v="1"/>
    <s v="CA"/>
    <s v="Academic"/>
    <n v="258"/>
    <n v="257"/>
    <n v="0"/>
    <x v="386"/>
    <n v="149"/>
    <n v="97"/>
    <n v="31"/>
    <n v="0.38033564814814813"/>
    <n v="0.25317129629629631"/>
  </r>
  <r>
    <x v="28"/>
    <s v="2018/2019"/>
    <x v="2"/>
    <m/>
    <x v="2"/>
    <s v="CA"/>
    <s v="Academic"/>
    <n v="152"/>
    <n v="152"/>
    <n v="5"/>
    <x v="93"/>
    <n v="53"/>
    <n v="72"/>
    <n v="32"/>
    <n v="0.17216435185185186"/>
    <n v="0.12866898148148148"/>
  </r>
  <r>
    <x v="28"/>
    <s v="2018/2019"/>
    <x v="3"/>
    <m/>
    <x v="3"/>
    <s v="CA"/>
    <s v="Academic"/>
    <n v="106"/>
    <n v="106"/>
    <n v="1"/>
    <x v="71"/>
    <n v="93"/>
    <n v="2"/>
    <n v="14"/>
    <n v="0.41932870370370368"/>
    <n v="0.17150462962962965"/>
  </r>
  <r>
    <x v="28"/>
    <s v="2018/2019"/>
    <x v="4"/>
    <m/>
    <x v="4"/>
    <s v="CA"/>
    <s v="Academic"/>
    <n v="127"/>
    <n v="127"/>
    <n v="2"/>
    <x v="348"/>
    <n v="55"/>
    <n v="82"/>
    <n v="7"/>
    <n v="0.26233796296296297"/>
    <n v="0.37733796296296296"/>
  </r>
  <r>
    <x v="28"/>
    <s v="2018/2019"/>
    <x v="5"/>
    <m/>
    <x v="5"/>
    <s v="CA"/>
    <s v="Academic"/>
    <n v="198"/>
    <n v="198"/>
    <n v="1"/>
    <x v="288"/>
    <n v="75"/>
    <n v="61"/>
    <n v="29"/>
    <n v="0.3445023148148148"/>
    <n v="0.16833333333333333"/>
  </r>
  <r>
    <x v="28"/>
    <s v="2018/2019"/>
    <x v="6"/>
    <m/>
    <x v="6"/>
    <s v="CA"/>
    <s v="Academic"/>
    <n v="737"/>
    <n v="734"/>
    <n v="3"/>
    <x v="387"/>
    <n v="375"/>
    <n v="135"/>
    <n v="212"/>
    <n v="0.29833333333333334"/>
    <n v="0.21266203703703704"/>
  </r>
  <r>
    <x v="28"/>
    <s v="2018/2019"/>
    <x v="7"/>
    <m/>
    <x v="7"/>
    <s v="CA"/>
    <s v="Academic"/>
    <n v="727"/>
    <n v="727"/>
    <n v="0"/>
    <x v="388"/>
    <n v="154"/>
    <n v="577"/>
    <n v="90"/>
    <n v="0.13866898148148146"/>
    <n v="0.13900462962962964"/>
  </r>
  <r>
    <x v="28"/>
    <s v="2018/2019"/>
    <x v="8"/>
    <m/>
    <x v="8"/>
    <s v="CA"/>
    <s v="Academic"/>
    <n v="15"/>
    <n v="14"/>
    <n v="2"/>
    <x v="233"/>
    <n v="5"/>
    <n v="11"/>
    <n v="4"/>
    <n v="0.29799768518518516"/>
    <n v="0.375"/>
  </r>
  <r>
    <x v="28"/>
    <s v="2018/2019"/>
    <x v="9"/>
    <m/>
    <x v="9"/>
    <s v="CA"/>
    <s v="Academic"/>
    <n v="142"/>
    <n v="140"/>
    <n v="1"/>
    <x v="389"/>
    <n v="30"/>
    <n v="105"/>
    <n v="17"/>
    <n v="9.9837962962962948E-2"/>
    <n v="0.17450231481481482"/>
  </r>
  <r>
    <x v="28"/>
    <s v="2018/2019"/>
    <x v="10"/>
    <m/>
    <x v="10"/>
    <s v="CA"/>
    <s v="Academic"/>
    <n v="288"/>
    <n v="287"/>
    <n v="11"/>
    <x v="163"/>
    <n v="106"/>
    <n v="96"/>
    <n v="39"/>
    <n v="0.2593287037037037"/>
    <n v="0.30200231481481482"/>
  </r>
  <r>
    <x v="28"/>
    <s v="2018/2019"/>
    <x v="11"/>
    <m/>
    <x v="11"/>
    <s v="CA"/>
    <s v="Academic"/>
    <n v="217"/>
    <n v="216"/>
    <n v="1"/>
    <x v="20"/>
    <n v="165"/>
    <n v="50"/>
    <n v="25"/>
    <n v="0.29749999999999999"/>
    <n v="0.25266203703703705"/>
  </r>
  <r>
    <x v="28"/>
    <s v="2018/2019"/>
    <x v="12"/>
    <m/>
    <x v="12"/>
    <s v="CA"/>
    <s v="Academic"/>
    <n v="139"/>
    <n v="139"/>
    <n v="3"/>
    <x v="246"/>
    <n v="71"/>
    <n v="34"/>
    <n v="28"/>
    <n v="0.255"/>
    <n v="0.12733796296296296"/>
  </r>
  <r>
    <x v="28"/>
    <s v="2018/2019"/>
    <x v="13"/>
    <m/>
    <x v="13"/>
    <s v="CA"/>
    <s v="Academic"/>
    <n v="152"/>
    <n v="152"/>
    <n v="1"/>
    <x v="341"/>
    <n v="72"/>
    <n v="79"/>
    <n v="15"/>
    <n v="0.21849537037037037"/>
    <n v="0.26549768518518518"/>
  </r>
  <r>
    <x v="28"/>
    <s v="2018/2019"/>
    <x v="14"/>
    <m/>
    <x v="14"/>
    <s v="CA"/>
    <s v="Academic"/>
    <n v="77"/>
    <n v="76"/>
    <n v="1"/>
    <x v="11"/>
    <n v="41"/>
    <n v="23"/>
    <n v="14"/>
    <n v="0.50549768518518523"/>
    <n v="0.21900462962962963"/>
  </r>
  <r>
    <x v="28"/>
    <s v="2018/2019"/>
    <x v="15"/>
    <m/>
    <x v="15"/>
    <s v="CA"/>
    <s v="Academic"/>
    <n v="274"/>
    <n v="274"/>
    <n v="4"/>
    <x v="40"/>
    <n v="180"/>
    <n v="52"/>
    <n v="43"/>
    <n v="0.30533564814814812"/>
    <n v="0.18216435185185187"/>
  </r>
  <r>
    <x v="28"/>
    <s v="2018/2019"/>
    <x v="16"/>
    <m/>
    <x v="16"/>
    <s v="CA"/>
    <s v="Academic"/>
    <n v="205"/>
    <n v="205"/>
    <n v="0"/>
    <x v="123"/>
    <n v="82"/>
    <n v="58"/>
    <n v="46"/>
    <n v="0.34400462962962958"/>
    <n v="0.13583333333333333"/>
  </r>
  <r>
    <x v="28"/>
    <s v="2018/2019"/>
    <x v="17"/>
    <m/>
    <x v="17"/>
    <s v="CA"/>
    <s v="Academic"/>
    <n v="176"/>
    <n v="176"/>
    <n v="0"/>
    <x v="142"/>
    <n v="49"/>
    <n v="82"/>
    <n v="44"/>
    <n v="0.22150462962962961"/>
    <n v="0.13833333333333334"/>
  </r>
  <r>
    <x v="28"/>
    <s v="2018/2019"/>
    <x v="18"/>
    <m/>
    <x v="18"/>
    <s v="CA"/>
    <s v="Academic"/>
    <n v="163"/>
    <n v="163"/>
    <n v="0"/>
    <x v="198"/>
    <n v="92"/>
    <n v="64"/>
    <n v="12"/>
    <n v="0.26116898148148149"/>
    <n v="0.25"/>
  </r>
  <r>
    <x v="28"/>
    <s v="2018/2019"/>
    <x v="19"/>
    <m/>
    <x v="19"/>
    <s v="CA"/>
    <s v="Academic"/>
    <n v="232"/>
    <n v="232"/>
    <n v="1"/>
    <x v="127"/>
    <n v="156"/>
    <n v="67"/>
    <n v="23"/>
    <n v="0.33916666666666667"/>
    <n v="0.26450231481481484"/>
  </r>
  <r>
    <x v="28"/>
    <s v="2018/2019"/>
    <x v="20"/>
    <m/>
    <x v="20"/>
    <s v="CA"/>
    <s v="Academic"/>
    <n v="501"/>
    <n v="500"/>
    <n v="2"/>
    <x v="390"/>
    <n v="258"/>
    <n v="181"/>
    <n v="65"/>
    <n v="0.26333333333333336"/>
    <n v="0.22016203703703704"/>
  </r>
  <r>
    <x v="28"/>
    <s v="2018/2019"/>
    <x v="21"/>
    <m/>
    <x v="21"/>
    <s v="CA"/>
    <s v="Academic"/>
    <n v="493"/>
    <n v="483"/>
    <n v="0"/>
    <x v="391"/>
    <n v="138"/>
    <n v="209"/>
    <n v="82"/>
    <n v="0.25883101851851853"/>
    <n v="0.22067129629629631"/>
  </r>
  <r>
    <x v="28"/>
    <s v="2018/2019"/>
    <x v="22"/>
    <m/>
    <x v="22"/>
    <s v="CA"/>
    <s v="Academic"/>
    <n v="7"/>
    <n v="7"/>
    <n v="0"/>
    <x v="116"/>
    <n v="1"/>
    <n v="4"/>
    <n v="1"/>
    <n v="0.16666666666666666"/>
    <n v="0.125"/>
  </r>
  <r>
    <x v="28"/>
    <s v="2018/2019"/>
    <x v="23"/>
    <m/>
    <x v="23"/>
    <s v="CA"/>
    <s v="Academic"/>
    <n v="128"/>
    <n v="127"/>
    <n v="1"/>
    <x v="4"/>
    <n v="44"/>
    <n v="43"/>
    <n v="22"/>
    <n v="0.29266203703703703"/>
    <n v="0.2175"/>
  </r>
  <r>
    <x v="29"/>
    <s v="2018/2019"/>
    <x v="0"/>
    <m/>
    <x v="0"/>
    <s v="CA"/>
    <s v="Academic"/>
    <n v="232"/>
    <n v="232"/>
    <n v="4"/>
    <x v="242"/>
    <n v="130"/>
    <n v="46"/>
    <n v="110"/>
    <n v="0.3031712962962963"/>
    <n v="0.17599537037037039"/>
  </r>
  <r>
    <x v="29"/>
    <s v="2018/2019"/>
    <x v="1"/>
    <m/>
    <x v="1"/>
    <s v="CA"/>
    <s v="Academic"/>
    <n v="112"/>
    <n v="112"/>
    <n v="2"/>
    <x v="286"/>
    <n v="67"/>
    <n v="50"/>
    <n v="18"/>
    <n v="0.33766203703703707"/>
    <n v="0.41666666666666669"/>
  </r>
  <r>
    <x v="29"/>
    <s v="2018/2019"/>
    <x v="2"/>
    <m/>
    <x v="2"/>
    <s v="CA"/>
    <s v="Academic"/>
    <n v="54"/>
    <n v="54"/>
    <n v="1"/>
    <x v="57"/>
    <n v="16"/>
    <n v="39"/>
    <n v="10"/>
    <n v="0.13533564814814816"/>
    <n v="0.17833333333333334"/>
  </r>
  <r>
    <x v="29"/>
    <s v="2018/2019"/>
    <x v="3"/>
    <m/>
    <x v="3"/>
    <s v="CA"/>
    <s v="Academic"/>
    <n v="71"/>
    <n v="71"/>
    <n v="0"/>
    <x v="343"/>
    <n v="68"/>
    <n v="3"/>
    <n v="15"/>
    <n v="0.33716435185185184"/>
    <n v="0.13166666666666668"/>
  </r>
  <r>
    <x v="29"/>
    <s v="2018/2019"/>
    <x v="4"/>
    <m/>
    <x v="4"/>
    <s v="CA"/>
    <s v="Academic"/>
    <n v="69"/>
    <n v="69"/>
    <n v="0"/>
    <x v="228"/>
    <n v="43"/>
    <n v="25"/>
    <n v="7"/>
    <n v="0.29533564814814817"/>
    <n v="0.17150462962962965"/>
  </r>
  <r>
    <x v="29"/>
    <s v="2018/2019"/>
    <x v="5"/>
    <m/>
    <x v="5"/>
    <s v="CA"/>
    <s v="Academic"/>
    <n v="94"/>
    <n v="94"/>
    <n v="0"/>
    <x v="354"/>
    <n v="58"/>
    <n v="38"/>
    <n v="34"/>
    <n v="0.33383101851851849"/>
    <n v="0.41866898148148146"/>
  </r>
  <r>
    <x v="29"/>
    <s v="2018/2019"/>
    <x v="6"/>
    <m/>
    <x v="6"/>
    <s v="CA"/>
    <s v="Academic"/>
    <n v="369"/>
    <n v="369"/>
    <n v="1"/>
    <x v="181"/>
    <n v="251"/>
    <n v="81"/>
    <n v="133"/>
    <n v="0.26549768518518518"/>
    <n v="0.2568287037037037"/>
  </r>
  <r>
    <x v="29"/>
    <s v="2018/2019"/>
    <x v="7"/>
    <m/>
    <x v="7"/>
    <s v="CA"/>
    <s v="Academic"/>
    <n v="179"/>
    <n v="179"/>
    <n v="0"/>
    <x v="221"/>
    <n v="58"/>
    <n v="112"/>
    <n v="33"/>
    <n v="0.17682870370370371"/>
    <n v="0.25866898148148149"/>
  </r>
  <r>
    <x v="29"/>
    <s v="2018/2019"/>
    <x v="8"/>
    <m/>
    <x v="8"/>
    <s v="CA"/>
    <s v="Academic"/>
    <n v="6"/>
    <n v="6"/>
    <n v="1"/>
    <x v="116"/>
    <n v="2"/>
    <n v="3"/>
    <n v="1"/>
    <n v="0.13833333333333334"/>
    <n v="0"/>
  </r>
  <r>
    <x v="29"/>
    <s v="2018/2019"/>
    <x v="9"/>
    <m/>
    <x v="9"/>
    <s v="CA"/>
    <s v="Academic"/>
    <n v="108"/>
    <n v="107"/>
    <n v="2"/>
    <x v="199"/>
    <n v="24"/>
    <n v="80"/>
    <n v="9"/>
    <n v="9.6504629629629635E-2"/>
    <n v="0.17966435185185184"/>
  </r>
  <r>
    <x v="29"/>
    <s v="2018/2019"/>
    <x v="10"/>
    <m/>
    <x v="10"/>
    <s v="CA"/>
    <s v="Academic"/>
    <n v="92"/>
    <n v="91"/>
    <n v="3"/>
    <x v="118"/>
    <n v="71"/>
    <n v="51"/>
    <n v="22"/>
    <n v="0.39083333333333337"/>
    <n v="0.39083333333333337"/>
  </r>
  <r>
    <x v="29"/>
    <s v="2018/2019"/>
    <x v="11"/>
    <m/>
    <x v="11"/>
    <s v="CA"/>
    <s v="Academic"/>
    <n v="96"/>
    <n v="96"/>
    <n v="0"/>
    <x v="56"/>
    <n v="65"/>
    <n v="32"/>
    <n v="18"/>
    <n v="0.26567129629629632"/>
    <n v="0.26383101851851853"/>
  </r>
  <r>
    <x v="29"/>
    <s v="2018/2019"/>
    <x v="12"/>
    <m/>
    <x v="12"/>
    <s v="CA"/>
    <s v="Academic"/>
    <n v="75"/>
    <n v="75"/>
    <n v="0"/>
    <x v="353"/>
    <n v="41"/>
    <n v="36"/>
    <n v="15"/>
    <n v="0.20883101851851851"/>
    <n v="0.12616898148148148"/>
  </r>
  <r>
    <x v="29"/>
    <s v="2018/2019"/>
    <x v="13"/>
    <m/>
    <x v="13"/>
    <s v="CA"/>
    <s v="Academic"/>
    <n v="113"/>
    <n v="113"/>
    <n v="2"/>
    <x v="199"/>
    <n v="22"/>
    <n v="82"/>
    <n v="12"/>
    <n v="0.12817129629629628"/>
    <n v="0.30133101851851851"/>
  </r>
  <r>
    <x v="29"/>
    <s v="2018/2019"/>
    <x v="14"/>
    <m/>
    <x v="14"/>
    <s v="CA"/>
    <s v="Academic"/>
    <n v="27"/>
    <n v="27"/>
    <n v="0"/>
    <x v="122"/>
    <n v="17"/>
    <n v="5"/>
    <n v="9"/>
    <n v="0.37733796296296296"/>
    <n v="0.13983796296296297"/>
  </r>
  <r>
    <x v="29"/>
    <s v="2018/2019"/>
    <x v="15"/>
    <m/>
    <x v="15"/>
    <s v="CA"/>
    <s v="Academic"/>
    <n v="90"/>
    <n v="90"/>
    <n v="3"/>
    <x v="279"/>
    <n v="99"/>
    <n v="34"/>
    <n v="16"/>
    <n v="0.38783564814814814"/>
    <n v="0.25416666666666665"/>
  </r>
  <r>
    <x v="29"/>
    <s v="2018/2019"/>
    <x v="16"/>
    <m/>
    <x v="16"/>
    <s v="CA"/>
    <s v="Academic"/>
    <n v="134"/>
    <n v="133"/>
    <n v="5"/>
    <x v="229"/>
    <n v="94"/>
    <n v="36"/>
    <n v="58"/>
    <n v="0.33466435185185189"/>
    <n v="8.7997685185185193E-2"/>
  </r>
  <r>
    <x v="29"/>
    <s v="2018/2019"/>
    <x v="17"/>
    <m/>
    <x v="17"/>
    <s v="CA"/>
    <s v="Academic"/>
    <n v="77"/>
    <n v="77"/>
    <n v="0"/>
    <x v="392"/>
    <n v="16"/>
    <n v="24"/>
    <n v="40"/>
    <n v="0.29216435185185186"/>
    <n v="0.12916666666666668"/>
  </r>
  <r>
    <x v="29"/>
    <s v="2018/2019"/>
    <x v="18"/>
    <m/>
    <x v="18"/>
    <s v="CA"/>
    <s v="Academic"/>
    <n v="99"/>
    <n v="99"/>
    <n v="4"/>
    <x v="358"/>
    <n v="45"/>
    <n v="33"/>
    <n v="20"/>
    <n v="0.26383101851851853"/>
    <n v="0.13083333333333333"/>
  </r>
  <r>
    <x v="29"/>
    <s v="2018/2019"/>
    <x v="19"/>
    <m/>
    <x v="19"/>
    <s v="CA"/>
    <s v="Academic"/>
    <n v="239"/>
    <n v="239"/>
    <n v="3"/>
    <x v="365"/>
    <n v="127"/>
    <n v="59"/>
    <n v="26"/>
    <n v="0.2618287037037037"/>
    <n v="0.2204976851851852"/>
  </r>
  <r>
    <x v="29"/>
    <s v="2018/2019"/>
    <x v="20"/>
    <m/>
    <x v="20"/>
    <s v="CA"/>
    <s v="Academic"/>
    <n v="317"/>
    <n v="316"/>
    <n v="1"/>
    <x v="188"/>
    <n v="198"/>
    <n v="111"/>
    <n v="41"/>
    <n v="0.21049768518518519"/>
    <n v="0.25116898148148148"/>
  </r>
  <r>
    <x v="29"/>
    <s v="2018/2019"/>
    <x v="21"/>
    <m/>
    <x v="21"/>
    <s v="CA"/>
    <s v="Academic"/>
    <n v="216"/>
    <n v="210"/>
    <n v="0"/>
    <x v="27"/>
    <n v="54"/>
    <n v="117"/>
    <n v="66"/>
    <n v="0.21833333333333335"/>
    <n v="0.2525"/>
  </r>
  <r>
    <x v="29"/>
    <s v="2018/2019"/>
    <x v="22"/>
    <m/>
    <x v="22"/>
    <s v="CA"/>
    <s v="Academic"/>
    <n v="5"/>
    <n v="5"/>
    <n v="1"/>
    <x v="8"/>
    <n v="0"/>
    <n v="2"/>
    <n v="1"/>
    <n v="0.25"/>
    <n v="0.25"/>
  </r>
  <r>
    <x v="29"/>
    <s v="2018/2019"/>
    <x v="23"/>
    <m/>
    <x v="23"/>
    <s v="CA"/>
    <s v="Academic"/>
    <n v="45"/>
    <n v="45"/>
    <n v="0"/>
    <x v="9"/>
    <n v="44"/>
    <n v="21"/>
    <n v="10"/>
    <n v="0.3006712962962963"/>
    <n v="0.33333333333333331"/>
  </r>
  <r>
    <x v="30"/>
    <s v="2018/2019"/>
    <x v="0"/>
    <m/>
    <x v="0"/>
    <s v="CA"/>
    <s v="Academic"/>
    <n v="725"/>
    <n v="725"/>
    <n v="4"/>
    <x v="192"/>
    <n v="294"/>
    <n v="186"/>
    <n v="155"/>
    <n v="0.26416666666666666"/>
    <n v="0.21416666666666664"/>
  </r>
  <r>
    <x v="30"/>
    <s v="2018/2019"/>
    <x v="1"/>
    <m/>
    <x v="1"/>
    <s v="CA"/>
    <s v="Academic"/>
    <n v="401"/>
    <n v="401"/>
    <n v="4"/>
    <x v="189"/>
    <n v="138"/>
    <n v="96"/>
    <n v="30"/>
    <n v="0.25650462962962967"/>
    <n v="0.22450231481481484"/>
  </r>
  <r>
    <x v="30"/>
    <s v="2018/2019"/>
    <x v="2"/>
    <m/>
    <x v="2"/>
    <s v="CA"/>
    <s v="Academic"/>
    <n v="117"/>
    <n v="117"/>
    <n v="1"/>
    <x v="98"/>
    <n v="48"/>
    <n v="34"/>
    <n v="21"/>
    <n v="0.21182870370370369"/>
    <n v="9.2835648148148153E-2"/>
  </r>
  <r>
    <x v="30"/>
    <s v="2018/2019"/>
    <x v="3"/>
    <m/>
    <x v="3"/>
    <s v="CA"/>
    <s v="Academic"/>
    <n v="184"/>
    <n v="184"/>
    <n v="1"/>
    <x v="213"/>
    <n v="131"/>
    <n v="3"/>
    <n v="20"/>
    <n v="0.29682870370370368"/>
    <n v="0.13333333333333333"/>
  </r>
  <r>
    <x v="30"/>
    <s v="2018/2019"/>
    <x v="4"/>
    <m/>
    <x v="4"/>
    <s v="CA"/>
    <s v="Academic"/>
    <n v="166"/>
    <n v="166"/>
    <n v="0"/>
    <x v="286"/>
    <n v="74"/>
    <n v="43"/>
    <n v="10"/>
    <n v="0.26299768518518518"/>
    <n v="0.75666666666666671"/>
  </r>
  <r>
    <x v="30"/>
    <s v="2018/2019"/>
    <x v="5"/>
    <m/>
    <x v="5"/>
    <s v="CA"/>
    <s v="Academic"/>
    <n v="223"/>
    <n v="223"/>
    <n v="3"/>
    <x v="341"/>
    <n v="91"/>
    <n v="60"/>
    <n v="48"/>
    <n v="0.3775"/>
    <n v="0.2593287037037037"/>
  </r>
  <r>
    <x v="30"/>
    <s v="2018/2019"/>
    <x v="6"/>
    <m/>
    <x v="6"/>
    <s v="CA"/>
    <s v="Academic"/>
    <n v="975"/>
    <n v="975"/>
    <n v="3"/>
    <x v="393"/>
    <n v="476"/>
    <n v="97"/>
    <n v="185"/>
    <n v="0.30549768518518522"/>
    <n v="0.17716435185185186"/>
  </r>
  <r>
    <x v="30"/>
    <s v="2018/2019"/>
    <x v="7"/>
    <m/>
    <x v="7"/>
    <s v="CA"/>
    <s v="Academic"/>
    <n v="419"/>
    <n v="419"/>
    <n v="0"/>
    <x v="103"/>
    <n v="88"/>
    <n v="184"/>
    <n v="46"/>
    <n v="0.17516203703703703"/>
    <n v="8.516203703703705E-2"/>
  </r>
  <r>
    <x v="30"/>
    <s v="2018/2019"/>
    <x v="8"/>
    <m/>
    <x v="8"/>
    <s v="CA"/>
    <s v="Academic"/>
    <n v="32"/>
    <n v="32"/>
    <n v="1"/>
    <x v="394"/>
    <n v="8"/>
    <n v="13"/>
    <n v="4"/>
    <n v="0.29249999999999998"/>
    <n v="8.3333333333333329E-2"/>
  </r>
  <r>
    <x v="30"/>
    <s v="2018/2019"/>
    <x v="9"/>
    <m/>
    <x v="9"/>
    <s v="CA"/>
    <s v="Academic"/>
    <n v="124"/>
    <n v="124"/>
    <n v="6"/>
    <x v="129"/>
    <n v="31"/>
    <n v="61"/>
    <n v="8"/>
    <n v="0.13133101851851853"/>
    <n v="0.21466435185185184"/>
  </r>
  <r>
    <x v="30"/>
    <s v="2018/2019"/>
    <x v="10"/>
    <m/>
    <x v="10"/>
    <s v="CA"/>
    <s v="Academic"/>
    <n v="307"/>
    <n v="307"/>
    <n v="4"/>
    <x v="132"/>
    <n v="149"/>
    <n v="61"/>
    <n v="29"/>
    <n v="0.25349537037037034"/>
    <n v="0.21400462962962963"/>
  </r>
  <r>
    <x v="30"/>
    <s v="2018/2019"/>
    <x v="11"/>
    <m/>
    <x v="11"/>
    <s v="CA"/>
    <s v="Academic"/>
    <n v="267"/>
    <n v="267"/>
    <n v="1"/>
    <x v="395"/>
    <n v="155"/>
    <n v="22"/>
    <n v="21"/>
    <n v="0.29333333333333333"/>
    <n v="0.17466435185185183"/>
  </r>
  <r>
    <x v="30"/>
    <s v="2018/2019"/>
    <x v="12"/>
    <m/>
    <x v="12"/>
    <s v="CA"/>
    <s v="Academic"/>
    <n v="117"/>
    <n v="117"/>
    <n v="1"/>
    <x v="112"/>
    <n v="69"/>
    <n v="24"/>
    <n v="14"/>
    <n v="0.18099537037037036"/>
    <n v="0.13099537037037037"/>
  </r>
  <r>
    <x v="30"/>
    <s v="2018/2019"/>
    <x v="13"/>
    <m/>
    <x v="13"/>
    <s v="CA"/>
    <s v="Academic"/>
    <n v="155"/>
    <n v="155"/>
    <n v="3"/>
    <x v="128"/>
    <n v="68"/>
    <n v="30"/>
    <n v="33"/>
    <n v="0.21283564814814815"/>
    <n v="0.47200231481481486"/>
  </r>
  <r>
    <x v="30"/>
    <s v="2018/2019"/>
    <x v="14"/>
    <m/>
    <x v="14"/>
    <s v="CA"/>
    <s v="Academic"/>
    <n v="78"/>
    <n v="78"/>
    <n v="0"/>
    <x v="5"/>
    <n v="24"/>
    <n v="9"/>
    <n v="18"/>
    <n v="0.5508333333333334"/>
    <n v="0.38516203703703705"/>
  </r>
  <r>
    <x v="30"/>
    <s v="2018/2019"/>
    <x v="15"/>
    <m/>
    <x v="15"/>
    <s v="CA"/>
    <s v="Academic"/>
    <n v="179"/>
    <n v="179"/>
    <n v="5"/>
    <x v="118"/>
    <n v="91"/>
    <n v="31"/>
    <n v="26"/>
    <n v="0.37533564814814818"/>
    <n v="0.14099537037037038"/>
  </r>
  <r>
    <x v="30"/>
    <s v="2018/2019"/>
    <x v="16"/>
    <m/>
    <x v="16"/>
    <s v="CA"/>
    <s v="Academic"/>
    <n v="361"/>
    <n v="360"/>
    <n v="7"/>
    <x v="242"/>
    <n v="144"/>
    <n v="32"/>
    <n v="50"/>
    <n v="0.34"/>
    <n v="0.14133101851851851"/>
  </r>
  <r>
    <x v="30"/>
    <s v="2018/2019"/>
    <x v="17"/>
    <m/>
    <x v="17"/>
    <s v="CA"/>
    <s v="Academic"/>
    <n v="188"/>
    <n v="188"/>
    <n v="0"/>
    <x v="396"/>
    <n v="68"/>
    <n v="82"/>
    <n v="33"/>
    <n v="0.26483796296296297"/>
    <n v="0.1275"/>
  </r>
  <r>
    <x v="30"/>
    <s v="2018/2019"/>
    <x v="18"/>
    <m/>
    <x v="18"/>
    <s v="CA"/>
    <s v="Academic"/>
    <n v="208"/>
    <n v="208"/>
    <n v="3"/>
    <x v="137"/>
    <n v="87"/>
    <n v="72"/>
    <n v="19"/>
    <n v="0.30233796296296295"/>
    <n v="0.34817129629629634"/>
  </r>
  <r>
    <x v="30"/>
    <s v="2018/2019"/>
    <x v="19"/>
    <m/>
    <x v="19"/>
    <s v="CA"/>
    <s v="Academic"/>
    <n v="577"/>
    <n v="576"/>
    <n v="4"/>
    <x v="373"/>
    <n v="310"/>
    <n v="110"/>
    <n v="64"/>
    <n v="0.33799768518518519"/>
    <n v="0.13849537037037038"/>
  </r>
  <r>
    <x v="30"/>
    <s v="2018/2019"/>
    <x v="20"/>
    <m/>
    <x v="20"/>
    <s v="CA"/>
    <s v="Academic"/>
    <n v="715"/>
    <n v="715"/>
    <n v="0"/>
    <x v="180"/>
    <n v="288"/>
    <n v="162"/>
    <n v="65"/>
    <n v="0.25216435185185188"/>
    <n v="0.30249999999999999"/>
  </r>
  <r>
    <x v="30"/>
    <s v="2018/2019"/>
    <x v="21"/>
    <m/>
    <x v="21"/>
    <s v="CA"/>
    <s v="Academic"/>
    <n v="445"/>
    <n v="444"/>
    <n v="0"/>
    <x v="141"/>
    <n v="144"/>
    <n v="112"/>
    <n v="57"/>
    <n v="0.38733796296296297"/>
    <n v="0.25666666666666665"/>
  </r>
  <r>
    <x v="30"/>
    <s v="2018/2019"/>
    <x v="22"/>
    <m/>
    <x v="22"/>
    <s v="CA"/>
    <s v="Academic"/>
    <n v="8"/>
    <n v="8"/>
    <n v="0"/>
    <x v="329"/>
    <n v="3"/>
    <n v="4"/>
    <n v="3"/>
    <n v="0.42616898148148147"/>
    <n v="0.59450231481481486"/>
  </r>
  <r>
    <x v="30"/>
    <s v="2018/2019"/>
    <x v="23"/>
    <m/>
    <x v="23"/>
    <s v="CA"/>
    <s v="Academic"/>
    <n v="124"/>
    <n v="124"/>
    <n v="0"/>
    <x v="397"/>
    <n v="49"/>
    <n v="39"/>
    <n v="16"/>
    <n v="0.38966435185185189"/>
    <n v="0.182337962962962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3">
  <r>
    <x v="0"/>
    <s v="2016/2017"/>
    <x v="0"/>
    <s v="CBA"/>
    <s v="CA"/>
    <s v="Academic"/>
    <n v="78"/>
    <n v="78"/>
    <n v="0"/>
    <n v="85"/>
    <n v="32"/>
    <n v="53"/>
    <n v="8"/>
    <d v="1899-12-30T10:15:50"/>
    <d v="1899-12-31T16:06:00"/>
    <m/>
    <m/>
    <m/>
    <m/>
    <m/>
    <m/>
    <m/>
    <m/>
    <m/>
  </r>
  <r>
    <x v="1"/>
    <s v="2016/2017"/>
    <x v="0"/>
    <s v="CBA"/>
    <s v="CA"/>
    <s v="Academic"/>
    <n v="195"/>
    <n v="195"/>
    <n v="2"/>
    <n v="148"/>
    <n v="79"/>
    <n v="69"/>
    <n v="26"/>
    <d v="1899-12-30T07:04:05"/>
    <d v="1899-12-30T02:02:53"/>
    <m/>
    <m/>
    <m/>
    <m/>
    <m/>
    <m/>
    <m/>
    <m/>
    <m/>
  </r>
  <r>
    <x v="2"/>
    <s v="2016/2017"/>
    <x v="0"/>
    <s v="CBA"/>
    <s v="CA"/>
    <s v="Academic"/>
    <n v="326"/>
    <n v="326"/>
    <n v="3"/>
    <n v="266"/>
    <n v="97"/>
    <n v="169"/>
    <n v="41"/>
    <d v="1899-12-30T04:01:41"/>
    <d v="1899-12-30T03:14:10"/>
    <m/>
    <m/>
    <m/>
    <m/>
    <m/>
    <m/>
    <m/>
    <m/>
    <m/>
  </r>
  <r>
    <x v="3"/>
    <s v="2016/2017"/>
    <x v="0"/>
    <s v="CBA"/>
    <s v="CA"/>
    <s v="Academic"/>
    <n v="422"/>
    <n v="422"/>
    <n v="8"/>
    <n v="393"/>
    <n v="131"/>
    <n v="262"/>
    <n v="33"/>
    <d v="1899-12-30T03:18:43"/>
    <d v="1899-12-30T04:17:31"/>
    <m/>
    <m/>
    <m/>
    <m/>
    <m/>
    <m/>
    <m/>
    <m/>
    <m/>
  </r>
  <r>
    <x v="4"/>
    <s v="2016/2017"/>
    <x v="0"/>
    <s v="CBA"/>
    <s v="CA"/>
    <s v="Academic"/>
    <n v="452"/>
    <n v="452"/>
    <n v="5"/>
    <n v="358"/>
    <n v="90"/>
    <n v="268"/>
    <n v="56"/>
    <d v="1899-12-30T03:20:53"/>
    <d v="1899-12-30T04:11:31"/>
    <m/>
    <m/>
    <m/>
    <m/>
    <m/>
    <m/>
    <m/>
    <m/>
    <m/>
  </r>
  <r>
    <x v="5"/>
    <s v="2016/2017"/>
    <x v="0"/>
    <s v="CBA"/>
    <s v="CA"/>
    <s v="Academic"/>
    <n v="242"/>
    <n v="242"/>
    <n v="4"/>
    <n v="254"/>
    <n v="44"/>
    <n v="210"/>
    <n v="32"/>
    <d v="1899-12-30T03:02:53"/>
    <d v="1899-12-30T04:15:50"/>
    <m/>
    <m/>
    <m/>
    <m/>
    <m/>
    <m/>
    <m/>
    <m/>
    <m/>
  </r>
  <r>
    <x v="6"/>
    <s v="2016/2017"/>
    <x v="0"/>
    <s v="CBA"/>
    <s v="CA"/>
    <s v="Academic"/>
    <n v="198"/>
    <n v="198"/>
    <n v="1"/>
    <n v="142"/>
    <n v="81"/>
    <n v="61"/>
    <n v="15"/>
    <d v="1899-12-30T06:01:55"/>
    <d v="1899-12-30T03:03:07"/>
    <m/>
    <m/>
    <m/>
    <m/>
    <m/>
    <m/>
    <m/>
    <m/>
    <m/>
  </r>
  <r>
    <x v="7"/>
    <s v="2016/2017"/>
    <x v="0"/>
    <s v="CBA"/>
    <s v="CA"/>
    <s v="Academic"/>
    <n v="316"/>
    <n v="316"/>
    <n v="5"/>
    <n v="285"/>
    <n v="116"/>
    <n v="169"/>
    <n v="25"/>
    <d v="1899-12-30T03:09:22"/>
    <d v="1899-12-30T03:10:34"/>
    <m/>
    <m/>
    <m/>
    <m/>
    <m/>
    <m/>
    <m/>
    <m/>
    <m/>
  </r>
  <r>
    <x v="8"/>
    <s v="2016/2017"/>
    <x v="0"/>
    <s v="CBA"/>
    <s v="CA"/>
    <s v="Academic"/>
    <n v="434"/>
    <n v="434"/>
    <n v="3"/>
    <n v="399"/>
    <n v="144"/>
    <n v="255"/>
    <n v="30"/>
    <d v="1899-12-30T03:11:46"/>
    <d v="1899-12-30T03:19:55"/>
    <m/>
    <m/>
    <m/>
    <m/>
    <m/>
    <m/>
    <m/>
    <m/>
    <m/>
  </r>
  <r>
    <x v="9"/>
    <s v="2016/2017"/>
    <x v="0"/>
    <s v="CBA"/>
    <s v="CA"/>
    <s v="Academic"/>
    <n v="307"/>
    <n v="307"/>
    <n v="4"/>
    <n v="296"/>
    <n v="97"/>
    <n v="199"/>
    <n v="33"/>
    <d v="1899-12-30T03:18:58"/>
    <d v="1899-12-30T05:00:00"/>
    <m/>
    <m/>
    <m/>
    <m/>
    <m/>
    <m/>
    <m/>
    <m/>
    <m/>
  </r>
  <r>
    <x v="10"/>
    <s v="2016/2017"/>
    <x v="0"/>
    <s v="CBA"/>
    <s v="CA"/>
    <s v="Academic"/>
    <n v="175"/>
    <n v="175"/>
    <n v="6"/>
    <n v="164"/>
    <n v="59"/>
    <n v="105"/>
    <n v="20"/>
    <d v="1899-12-30T03:19:41"/>
    <d v="1899-12-30T04:19:12"/>
    <m/>
    <m/>
    <m/>
    <m/>
    <m/>
    <m/>
    <m/>
    <m/>
    <m/>
  </r>
  <r>
    <x v="11"/>
    <s v="2016/2017"/>
    <x v="0"/>
    <s v="CBA"/>
    <s v="CA"/>
    <s v="Academic"/>
    <n v="145"/>
    <n v="145"/>
    <n v="4"/>
    <n v="113"/>
    <n v="69"/>
    <n v="44"/>
    <n v="12"/>
    <d v="1899-12-30T04:19:55"/>
    <d v="1899-12-30T04:01:55"/>
    <m/>
    <m/>
    <m/>
    <m/>
    <m/>
    <m/>
    <m/>
    <m/>
    <m/>
  </r>
  <r>
    <x v="12"/>
    <s v="2017/2018"/>
    <x v="0"/>
    <s v="CBA"/>
    <s v="CA"/>
    <s v="Academic"/>
    <n v="60"/>
    <n v="60"/>
    <n v="0"/>
    <n v="65"/>
    <n v="44"/>
    <n v="21"/>
    <n v="10"/>
    <d v="1899-12-30T07:11:46"/>
    <d v="1899-12-30T07:21:36"/>
    <m/>
    <m/>
    <m/>
    <m/>
    <m/>
    <m/>
    <m/>
    <m/>
    <m/>
  </r>
  <r>
    <x v="13"/>
    <s v="2017/2018"/>
    <x v="0"/>
    <s v="CBA"/>
    <s v="CA"/>
    <s v="Academic"/>
    <n v="113"/>
    <n v="113"/>
    <n v="2"/>
    <n v="81"/>
    <n v="47"/>
    <n v="34"/>
    <n v="20"/>
    <d v="1899-12-30T04:07:12"/>
    <d v="1899-12-30T04:08:24"/>
    <m/>
    <m/>
    <m/>
    <m/>
    <m/>
    <m/>
    <m/>
    <m/>
    <m/>
  </r>
  <r>
    <x v="14"/>
    <s v="2017/2018"/>
    <x v="0"/>
    <s v="CBA"/>
    <s v="CA"/>
    <s v="Academic"/>
    <n v="134"/>
    <n v="134"/>
    <n v="3"/>
    <n v="103"/>
    <n v="68"/>
    <n v="35"/>
    <n v="16"/>
    <d v="1899-12-30T05:23:31"/>
    <d v="1899-12-30T04:04:34"/>
    <m/>
    <m/>
    <m/>
    <m/>
    <m/>
    <m/>
    <m/>
    <m/>
    <m/>
  </r>
  <r>
    <x v="15"/>
    <s v="2017/2018"/>
    <x v="0"/>
    <s v="CBA"/>
    <s v="CA"/>
    <s v="Academic"/>
    <n v="148"/>
    <n v="148"/>
    <n v="0"/>
    <n v="125"/>
    <n v="72"/>
    <n v="53"/>
    <n v="18"/>
    <d v="1899-12-30T04:07:55"/>
    <d v="1899-12-30T04:13:26"/>
    <m/>
    <m/>
    <m/>
    <m/>
    <m/>
    <m/>
    <m/>
    <m/>
    <m/>
  </r>
  <r>
    <x v="16"/>
    <s v="2017/2018"/>
    <x v="0"/>
    <s v="CBA"/>
    <s v="CA"/>
    <s v="Academic"/>
    <n v="160"/>
    <n v="160"/>
    <n v="6"/>
    <n v="133"/>
    <n v="64"/>
    <n v="69"/>
    <n v="18"/>
    <d v="1899-12-30T04:14:53"/>
    <d v="1899-12-30T07:22:34"/>
    <m/>
    <m/>
    <m/>
    <m/>
    <m/>
    <m/>
    <m/>
    <m/>
    <m/>
  </r>
  <r>
    <x v="17"/>
    <s v="2017/2018"/>
    <x v="0"/>
    <s v="CBA"/>
    <s v="CA"/>
    <s v="Academic"/>
    <n v="85"/>
    <n v="85"/>
    <n v="1"/>
    <n v="90"/>
    <n v="41"/>
    <n v="49"/>
    <n v="17"/>
    <d v="1899-12-30T05:03:22"/>
    <d v="1899-12-30T08:14:10"/>
    <m/>
    <m/>
    <m/>
    <m/>
    <m/>
    <m/>
    <m/>
    <m/>
    <m/>
  </r>
  <r>
    <x v="18"/>
    <s v="2017/2018"/>
    <x v="0"/>
    <s v="CBA"/>
    <s v="CA"/>
    <s v="Academic"/>
    <n v="171"/>
    <n v="171"/>
    <n v="0"/>
    <n v="121"/>
    <n v="81"/>
    <n v="40"/>
    <n v="19"/>
    <d v="1899-12-30T06:00:29"/>
    <d v="1899-12-30T05:03:50"/>
    <m/>
    <m/>
    <m/>
    <m/>
    <m/>
    <m/>
    <m/>
    <m/>
    <m/>
  </r>
  <r>
    <x v="19"/>
    <s v="2017/2018"/>
    <x v="0"/>
    <s v="CBA"/>
    <s v="CA"/>
    <s v="Academic"/>
    <n v="189"/>
    <n v="189"/>
    <n v="2"/>
    <n v="153"/>
    <n v="69"/>
    <n v="84"/>
    <n v="33"/>
    <d v="1899-12-30T05:03:07"/>
    <d v="1899-12-30T03:13:55"/>
    <m/>
    <m/>
    <m/>
    <m/>
    <m/>
    <m/>
    <m/>
    <m/>
    <m/>
  </r>
  <r>
    <x v="20"/>
    <s v="2017/2018"/>
    <x v="0"/>
    <s v="CBA"/>
    <s v="CA"/>
    <s v="Academic"/>
    <n v="231"/>
    <n v="231"/>
    <n v="2"/>
    <n v="193"/>
    <n v="84"/>
    <n v="109"/>
    <n v="23"/>
    <d v="1899-12-30T04:12:58"/>
    <d v="1899-12-30T03:14:38"/>
    <m/>
    <m/>
    <m/>
    <m/>
    <m/>
    <m/>
    <m/>
    <m/>
    <m/>
  </r>
  <r>
    <x v="21"/>
    <s v="2017/2018"/>
    <x v="0"/>
    <s v="CBA"/>
    <s v="CA"/>
    <s v="Academic"/>
    <n v="141"/>
    <n v="141"/>
    <n v="2"/>
    <n v="156"/>
    <n v="61"/>
    <n v="95"/>
    <n v="16"/>
    <d v="1899-12-30T09:12:14"/>
    <d v="1899-12-30T04:06:00"/>
    <m/>
    <m/>
    <m/>
    <m/>
    <m/>
    <m/>
    <m/>
    <m/>
    <m/>
  </r>
  <r>
    <x v="22"/>
    <s v="2017/2018"/>
    <x v="0"/>
    <s v="CBA"/>
    <s v="CA"/>
    <s v="Academic"/>
    <n v="127"/>
    <n v="127"/>
    <n v="5"/>
    <n v="103"/>
    <n v="58"/>
    <n v="45"/>
    <n v="8"/>
    <d v="1899-12-30T04:18:00"/>
    <d v="1899-12-30T05:03:07"/>
    <m/>
    <m/>
    <m/>
    <m/>
    <m/>
    <m/>
    <m/>
    <m/>
    <m/>
  </r>
  <r>
    <x v="23"/>
    <s v="2017/2018"/>
    <x v="0"/>
    <s v="CBA"/>
    <s v="CA"/>
    <s v="Academic"/>
    <n v="101"/>
    <n v="101"/>
    <n v="3"/>
    <n v="89"/>
    <n v="65"/>
    <n v="24"/>
    <n v="8"/>
    <d v="1899-12-30T05:15:36"/>
    <d v="1899-12-30T05:12:00"/>
    <m/>
    <m/>
    <m/>
    <m/>
    <m/>
    <m/>
    <m/>
    <m/>
    <m/>
  </r>
  <r>
    <x v="24"/>
    <s v="2018/2019"/>
    <x v="0"/>
    <s v="CBA"/>
    <s v="CA"/>
    <s v="Academic"/>
    <n v="144"/>
    <n v="144"/>
    <n v="2"/>
    <n v="113"/>
    <n v="75"/>
    <n v="38"/>
    <n v="15"/>
    <d v="1899-12-30T06:12:29"/>
    <d v="1899-12-30T04:11:17"/>
    <m/>
    <m/>
    <m/>
    <m/>
    <m/>
    <m/>
    <m/>
    <m/>
    <m/>
  </r>
  <r>
    <x v="25"/>
    <s v="2018/2019"/>
    <x v="0"/>
    <s v="CBA"/>
    <s v="CA"/>
    <s v="Academic"/>
    <n v="182"/>
    <n v="182"/>
    <n v="2"/>
    <n v="148"/>
    <n v="99"/>
    <n v="49"/>
    <n v="20"/>
    <d v="1899-12-30T06:03:22"/>
    <d v="1899-12-30T04:13:12"/>
    <m/>
    <m/>
    <m/>
    <m/>
    <m/>
    <m/>
    <m/>
    <m/>
    <m/>
  </r>
  <r>
    <x v="26"/>
    <s v="2018/2019"/>
    <x v="0"/>
    <s v="CBA"/>
    <s v="CA"/>
    <s v="Academic"/>
    <n v="159"/>
    <n v="159"/>
    <n v="1"/>
    <n v="131"/>
    <n v="87"/>
    <n v="44"/>
    <n v="28"/>
    <d v="1899-12-30T06:22:05"/>
    <d v="1899-12-30T04:17:02"/>
    <m/>
    <m/>
    <m/>
    <m/>
    <m/>
    <m/>
    <m/>
    <m/>
    <m/>
  </r>
  <r>
    <x v="27"/>
    <s v="2018/2019"/>
    <x v="0"/>
    <s v="CBA"/>
    <s v="CA"/>
    <s v="Academic"/>
    <n v="213"/>
    <n v="213"/>
    <n v="1"/>
    <n v="189"/>
    <n v="80"/>
    <n v="109"/>
    <n v="23"/>
    <d v="1899-12-30T04:20:24"/>
    <d v="1899-12-30T03:02:10"/>
    <m/>
    <m/>
    <m/>
    <m/>
    <m/>
    <m/>
    <m/>
    <m/>
    <m/>
  </r>
  <r>
    <x v="28"/>
    <s v="2018/2019"/>
    <x v="0"/>
    <s v="CBA"/>
    <s v="CA"/>
    <s v="Academic"/>
    <n v="152"/>
    <n v="152"/>
    <n v="1"/>
    <n v="151"/>
    <n v="72"/>
    <n v="79"/>
    <n v="15"/>
    <d v="1899-12-30T05:14:38"/>
    <d v="1899-12-30T06:22:19"/>
    <m/>
    <m/>
    <m/>
    <m/>
    <m/>
    <m/>
    <m/>
    <m/>
    <m/>
  </r>
  <r>
    <x v="29"/>
    <s v="2018/2019"/>
    <x v="0"/>
    <s v="CBA"/>
    <s v="CA"/>
    <s v="Academic"/>
    <n v="113"/>
    <n v="113"/>
    <n v="2"/>
    <n v="104"/>
    <n v="22"/>
    <n v="82"/>
    <n v="12"/>
    <d v="1899-12-30T03:04:34"/>
    <d v="1899-12-30T07:13:55"/>
    <m/>
    <m/>
    <m/>
    <m/>
    <m/>
    <m/>
    <m/>
    <m/>
    <m/>
  </r>
  <r>
    <x v="30"/>
    <s v="2018/2019"/>
    <x v="0"/>
    <s v="CBA"/>
    <s v="CA"/>
    <s v="Academic"/>
    <n v="155"/>
    <n v="155"/>
    <n v="3"/>
    <n v="98"/>
    <n v="68"/>
    <n v="30"/>
    <n v="33"/>
    <d v="1899-12-30T05:06:29"/>
    <d v="1899-12-30T11:19:41"/>
    <m/>
    <m/>
    <m/>
    <m/>
    <m/>
    <m/>
    <m/>
    <m/>
    <m/>
  </r>
  <r>
    <x v="0"/>
    <s v="2016/2017"/>
    <x v="0"/>
    <s v="CBA"/>
    <s v="CA"/>
    <s v="Academic"/>
    <m/>
    <m/>
    <m/>
    <m/>
    <m/>
    <m/>
    <m/>
    <m/>
    <m/>
    <n v="342"/>
    <n v="341"/>
    <n v="3"/>
    <n v="135"/>
    <n v="60"/>
    <n v="75"/>
    <n v="191"/>
    <d v="1899-12-30T01:14:10"/>
    <d v="1899-12-30T00:18:58"/>
  </r>
  <r>
    <x v="1"/>
    <s v="2016/2017"/>
    <x v="1"/>
    <s v="CPS"/>
    <s v="CA"/>
    <s v="Academic"/>
    <m/>
    <m/>
    <m/>
    <m/>
    <m/>
    <m/>
    <m/>
    <m/>
    <m/>
    <n v="288"/>
    <n v="286"/>
    <n v="5"/>
    <n v="137"/>
    <n v="99"/>
    <n v="38"/>
    <n v="137"/>
    <d v="1899-12-30T01:10:05"/>
    <d v="1899-12-30T00:22:05"/>
  </r>
  <r>
    <x v="2"/>
    <s v="2016/2017"/>
    <x v="1"/>
    <s v="CPS"/>
    <s v="CA"/>
    <s v="Academic"/>
    <m/>
    <m/>
    <m/>
    <m/>
    <m/>
    <m/>
    <m/>
    <m/>
    <m/>
    <n v="403"/>
    <n v="403"/>
    <n v="1"/>
    <n v="206"/>
    <n v="141"/>
    <n v="65"/>
    <n v="202"/>
    <d v="1899-12-30T01:03:50"/>
    <d v="1899-12-30T00:11:17"/>
  </r>
  <r>
    <x v="3"/>
    <s v="2016/2017"/>
    <x v="1"/>
    <s v="CPS"/>
    <s v="CA"/>
    <s v="Academic"/>
    <m/>
    <m/>
    <m/>
    <m/>
    <m/>
    <m/>
    <m/>
    <m/>
    <m/>
    <n v="360"/>
    <n v="355"/>
    <n v="3"/>
    <n v="187"/>
    <n v="135"/>
    <n v="52"/>
    <n v="170"/>
    <d v="1899-12-30T00:20:53"/>
    <d v="1899-12-30T00:09:36"/>
  </r>
  <r>
    <x v="4"/>
    <s v="2016/2017"/>
    <x v="1"/>
    <s v="CPS"/>
    <s v="CA"/>
    <s v="Academic"/>
    <m/>
    <m/>
    <m/>
    <m/>
    <m/>
    <m/>
    <m/>
    <m/>
    <m/>
    <n v="323"/>
    <n v="322"/>
    <n v="2"/>
    <n v="188"/>
    <n v="121"/>
    <n v="67"/>
    <n v="139"/>
    <d v="1899-12-30T01:07:55"/>
    <d v="1899-12-30T00:20:53"/>
  </r>
  <r>
    <x v="5"/>
    <s v="2016/2017"/>
    <x v="1"/>
    <s v="CPS"/>
    <s v="CA"/>
    <s v="Academic"/>
    <m/>
    <m/>
    <m/>
    <m/>
    <m/>
    <m/>
    <m/>
    <m/>
    <m/>
    <n v="176"/>
    <n v="175"/>
    <n v="2"/>
    <n v="92"/>
    <n v="57"/>
    <n v="35"/>
    <n v="90"/>
    <d v="1899-12-30T01:06:43"/>
    <d v="1899-12-30T00:14:53"/>
  </r>
  <r>
    <x v="6"/>
    <s v="2016/2017"/>
    <x v="1"/>
    <s v="CPS"/>
    <s v="CA"/>
    <s v="Academic"/>
    <m/>
    <m/>
    <m/>
    <m/>
    <m/>
    <m/>
    <m/>
    <m/>
    <m/>
    <n v="386"/>
    <n v="383"/>
    <n v="3"/>
    <n v="179"/>
    <n v="140"/>
    <n v="39"/>
    <n v="199"/>
    <d v="1899-12-30T00:19:26"/>
    <d v="1899-12-30T00:07:12"/>
  </r>
  <r>
    <x v="7"/>
    <s v="2016/2017"/>
    <x v="1"/>
    <s v="CPS"/>
    <s v="CA"/>
    <s v="Academic"/>
    <m/>
    <m/>
    <m/>
    <m/>
    <m/>
    <m/>
    <m/>
    <m/>
    <m/>
    <n v="393"/>
    <n v="393"/>
    <n v="3"/>
    <n v="173"/>
    <n v="105"/>
    <n v="68"/>
    <n v="218"/>
    <d v="1899-12-30T00:21:50"/>
    <d v="1899-12-30T00:08:38"/>
  </r>
  <r>
    <x v="8"/>
    <s v="2016/2017"/>
    <x v="1"/>
    <s v="CPS"/>
    <s v="CA"/>
    <s v="Academic"/>
    <m/>
    <m/>
    <m/>
    <m/>
    <m/>
    <m/>
    <m/>
    <m/>
    <m/>
    <n v="388"/>
    <n v="386"/>
    <n v="6"/>
    <n v="164"/>
    <n v="121"/>
    <n v="43"/>
    <n v="218"/>
    <d v="1899-12-30T01:03:07"/>
    <d v="1899-12-30T00:09:36"/>
  </r>
  <r>
    <x v="9"/>
    <s v="2016/2017"/>
    <x v="1"/>
    <s v="CPS"/>
    <s v="CA"/>
    <s v="Academic"/>
    <m/>
    <m/>
    <m/>
    <m/>
    <m/>
    <m/>
    <m/>
    <m/>
    <m/>
    <n v="361"/>
    <n v="360"/>
    <n v="3"/>
    <n v="175"/>
    <n v="110"/>
    <n v="65"/>
    <n v="189"/>
    <d v="1899-12-30T01:05:31"/>
    <d v="1899-12-30T00:18:29"/>
  </r>
  <r>
    <x v="10"/>
    <s v="2016/2017"/>
    <x v="1"/>
    <s v="CPS"/>
    <s v="CA"/>
    <s v="Academic"/>
    <m/>
    <m/>
    <m/>
    <m/>
    <m/>
    <m/>
    <m/>
    <m/>
    <m/>
    <n v="295"/>
    <n v="294"/>
    <n v="4"/>
    <n v="140"/>
    <n v="100"/>
    <n v="40"/>
    <n v="157"/>
    <d v="1899-12-30T01:05:46"/>
    <d v="1899-12-30T00:07:55"/>
  </r>
  <r>
    <x v="11"/>
    <s v="2016/2017"/>
    <x v="1"/>
    <s v="CPS"/>
    <s v="CA"/>
    <s v="Academic"/>
    <m/>
    <m/>
    <m/>
    <m/>
    <m/>
    <m/>
    <m/>
    <m/>
    <m/>
    <n v="222"/>
    <n v="220"/>
    <n v="3"/>
    <n v="120"/>
    <n v="100"/>
    <n v="20"/>
    <n v="103"/>
    <d v="1899-12-30T01:06:43"/>
    <d v="1899-12-30T01:02:53"/>
  </r>
  <r>
    <x v="12"/>
    <s v="2017/2018"/>
    <x v="1"/>
    <s v="CPS"/>
    <s v="CA"/>
    <s v="Academic"/>
    <m/>
    <m/>
    <m/>
    <m/>
    <m/>
    <m/>
    <m/>
    <m/>
    <m/>
    <n v="182"/>
    <n v="178"/>
    <n v="2"/>
    <n v="96"/>
    <n v="73"/>
    <n v="23"/>
    <n v="82"/>
    <d v="1899-12-30T01:17:02"/>
    <d v="1899-12-30T01:06:14"/>
  </r>
  <r>
    <x v="13"/>
    <s v="2017/2018"/>
    <x v="1"/>
    <s v="CPS"/>
    <s v="CA"/>
    <s v="Academic"/>
    <m/>
    <m/>
    <m/>
    <m/>
    <m/>
    <m/>
    <m/>
    <m/>
    <m/>
    <n v="244"/>
    <n v="241"/>
    <n v="2"/>
    <n v="119"/>
    <n v="87"/>
    <n v="32"/>
    <n v="114"/>
    <d v="1899-12-30T01:11:17"/>
    <d v="1899-12-30T00:19:41"/>
  </r>
  <r>
    <x v="14"/>
    <s v="2017/2018"/>
    <x v="1"/>
    <s v="CPS"/>
    <s v="CA"/>
    <s v="Academic"/>
    <m/>
    <m/>
    <m/>
    <m/>
    <m/>
    <m/>
    <m/>
    <m/>
    <m/>
    <n v="333"/>
    <n v="330"/>
    <n v="1"/>
    <n v="137"/>
    <n v="107"/>
    <n v="30"/>
    <n v="209"/>
    <d v="1899-12-30T01:18:00"/>
    <d v="1899-12-30T01:10:34"/>
  </r>
  <r>
    <x v="15"/>
    <s v="2017/2018"/>
    <x v="1"/>
    <s v="CPS"/>
    <s v="CA"/>
    <s v="Academic"/>
    <m/>
    <m/>
    <m/>
    <m/>
    <m/>
    <m/>
    <m/>
    <m/>
    <m/>
    <n v="328"/>
    <n v="327"/>
    <n v="3"/>
    <n v="187"/>
    <n v="134"/>
    <n v="53"/>
    <n v="140"/>
    <d v="1899-12-30T00:19:26"/>
    <d v="1899-12-30T00:14:38"/>
  </r>
  <r>
    <x v="16"/>
    <s v="2017/2018"/>
    <x v="1"/>
    <s v="CPS"/>
    <s v="CA"/>
    <s v="Academic"/>
    <m/>
    <m/>
    <m/>
    <m/>
    <m/>
    <m/>
    <m/>
    <m/>
    <m/>
    <n v="338"/>
    <n v="338"/>
    <n v="2"/>
    <n v="173"/>
    <n v="118"/>
    <n v="55"/>
    <n v="167"/>
    <d v="1899-12-30T01:00:58"/>
    <d v="1899-12-30T00:09:36"/>
  </r>
  <r>
    <x v="17"/>
    <s v="2017/2018"/>
    <x v="1"/>
    <s v="CPS"/>
    <s v="CA"/>
    <s v="Academic"/>
    <m/>
    <m/>
    <m/>
    <m/>
    <m/>
    <m/>
    <m/>
    <m/>
    <m/>
    <n v="198"/>
    <n v="197"/>
    <n v="2"/>
    <n v="83"/>
    <n v="65"/>
    <n v="18"/>
    <n v="117"/>
    <d v="1899-12-30T00:19:55"/>
    <d v="1899-12-30T00:17:46"/>
  </r>
  <r>
    <x v="18"/>
    <s v="2017/2018"/>
    <x v="1"/>
    <s v="CPS"/>
    <s v="CA"/>
    <s v="Academic"/>
    <m/>
    <m/>
    <m/>
    <m/>
    <m/>
    <m/>
    <m/>
    <m/>
    <m/>
    <n v="339"/>
    <n v="337"/>
    <n v="3"/>
    <n v="162"/>
    <n v="132"/>
    <n v="30"/>
    <n v="166"/>
    <d v="1899-12-30T00:20:24"/>
    <d v="1899-12-30T00:07:55"/>
  </r>
  <r>
    <x v="19"/>
    <s v="2017/2018"/>
    <x v="1"/>
    <s v="CPS"/>
    <s v="CA"/>
    <s v="Academic"/>
    <m/>
    <m/>
    <m/>
    <m/>
    <m/>
    <m/>
    <m/>
    <m/>
    <m/>
    <n v="357"/>
    <n v="357"/>
    <n v="4"/>
    <n v="162"/>
    <n v="117"/>
    <n v="45"/>
    <n v="201"/>
    <d v="1899-12-30T00:18:58"/>
    <d v="1899-12-30T00:10:34"/>
  </r>
  <r>
    <x v="20"/>
    <s v="2017/2018"/>
    <x v="1"/>
    <s v="CPS"/>
    <s v="CA"/>
    <s v="Academic"/>
    <m/>
    <m/>
    <m/>
    <m/>
    <m/>
    <m/>
    <m/>
    <m/>
    <m/>
    <n v="313"/>
    <n v="311"/>
    <n v="2"/>
    <n v="126"/>
    <n v="98"/>
    <n v="28"/>
    <n v="182"/>
    <d v="1899-12-30T00:18:58"/>
    <d v="1899-12-30T00:10:05"/>
  </r>
  <r>
    <x v="21"/>
    <s v="2017/2018"/>
    <x v="1"/>
    <s v="CPS"/>
    <s v="CA"/>
    <s v="Academic"/>
    <m/>
    <m/>
    <m/>
    <m/>
    <m/>
    <m/>
    <m/>
    <m/>
    <m/>
    <n v="333"/>
    <n v="330"/>
    <n v="0"/>
    <n v="129"/>
    <n v="99"/>
    <n v="30"/>
    <n v="203"/>
    <d v="1899-12-30T00:23:31"/>
    <d v="1899-12-30T00:13:55"/>
  </r>
  <r>
    <x v="22"/>
    <s v="2017/2018"/>
    <x v="1"/>
    <s v="CPS"/>
    <s v="CA"/>
    <s v="Academic"/>
    <m/>
    <m/>
    <m/>
    <m/>
    <m/>
    <m/>
    <m/>
    <m/>
    <m/>
    <n v="190"/>
    <n v="190"/>
    <n v="0"/>
    <n v="95"/>
    <n v="70"/>
    <n v="25"/>
    <n v="90"/>
    <d v="1899-12-30T00:14:38"/>
    <d v="1899-12-30T00:06:58"/>
  </r>
  <r>
    <x v="23"/>
    <s v="2017/2018"/>
    <x v="1"/>
    <s v="CPS"/>
    <s v="CA"/>
    <s v="Academic"/>
    <m/>
    <m/>
    <m/>
    <m/>
    <m/>
    <m/>
    <m/>
    <m/>
    <m/>
    <n v="170"/>
    <n v="168"/>
    <n v="1"/>
    <n v="87"/>
    <n v="69"/>
    <n v="18"/>
    <n v="85"/>
    <d v="1899-12-30T01:03:50"/>
    <d v="1899-12-30T00:18:58"/>
  </r>
  <r>
    <x v="24"/>
    <s v="2018/2019"/>
    <x v="1"/>
    <s v="CPS"/>
    <s v="CA"/>
    <s v="Academic"/>
    <m/>
    <m/>
    <m/>
    <m/>
    <m/>
    <m/>
    <m/>
    <m/>
    <m/>
    <n v="156"/>
    <n v="156"/>
    <n v="3"/>
    <n v="49"/>
    <n v="33"/>
    <n v="16"/>
    <n v="90"/>
    <d v="1899-12-30T00:17:31"/>
    <d v="1899-12-30T00:14:38"/>
  </r>
  <r>
    <x v="25"/>
    <s v="2018/2019"/>
    <x v="1"/>
    <s v="CPS"/>
    <s v="CA"/>
    <s v="Academic"/>
    <m/>
    <m/>
    <m/>
    <m/>
    <m/>
    <m/>
    <m/>
    <m/>
    <m/>
    <n v="294"/>
    <n v="293"/>
    <n v="1"/>
    <n v="117"/>
    <n v="100"/>
    <n v="17"/>
    <n v="193"/>
    <d v="1899-12-30T00:21:50"/>
    <d v="1899-12-30T00:14:10"/>
  </r>
  <r>
    <x v="26"/>
    <s v="2018/2019"/>
    <x v="1"/>
    <s v="CPS"/>
    <s v="CA"/>
    <s v="Academic"/>
    <m/>
    <m/>
    <m/>
    <m/>
    <m/>
    <m/>
    <m/>
    <m/>
    <m/>
    <n v="321"/>
    <n v="321"/>
    <n v="0"/>
    <n v="103"/>
    <n v="77"/>
    <n v="26"/>
    <n v="207"/>
    <d v="1899-12-30T01:06:58"/>
    <d v="1899-12-30T00:09:36"/>
  </r>
  <r>
    <x v="27"/>
    <s v="2018/2019"/>
    <x v="1"/>
    <s v="CPS"/>
    <s v="CA"/>
    <s v="Academic"/>
    <m/>
    <m/>
    <m/>
    <m/>
    <m/>
    <m/>
    <m/>
    <m/>
    <m/>
    <n v="410"/>
    <n v="408"/>
    <n v="1"/>
    <n v="160"/>
    <n v="132"/>
    <n v="28"/>
    <n v="257"/>
    <d v="1899-12-30T00:23:46"/>
    <d v="1899-12-30T00:11:17"/>
  </r>
  <r>
    <x v="28"/>
    <s v="2018/2019"/>
    <x v="1"/>
    <s v="CPS"/>
    <s v="CA"/>
    <s v="Academic"/>
    <m/>
    <m/>
    <m/>
    <m/>
    <m/>
    <m/>
    <m/>
    <m/>
    <m/>
    <n v="305"/>
    <n v="303"/>
    <n v="1"/>
    <n v="107"/>
    <n v="91"/>
    <n v="16"/>
    <n v="199"/>
    <d v="1899-12-30T01:02:10"/>
    <d v="1899-12-30T00:12:58"/>
  </r>
  <r>
    <x v="29"/>
    <s v="2018/2019"/>
    <x v="1"/>
    <s v="CPS"/>
    <s v="CA"/>
    <s v="Academic"/>
    <m/>
    <m/>
    <m/>
    <m/>
    <m/>
    <m/>
    <m/>
    <m/>
    <m/>
    <n v="183"/>
    <n v="183"/>
    <n v="0"/>
    <n v="66"/>
    <n v="51"/>
    <n v="15"/>
    <n v="119"/>
    <d v="1899-12-30T00:17:02"/>
    <d v="1899-12-30T00:08:38"/>
  </r>
  <r>
    <x v="30"/>
    <s v="2018/2019"/>
    <x v="1"/>
    <s v="CPS"/>
    <s v="CA"/>
    <s v="Academic"/>
    <m/>
    <m/>
    <m/>
    <m/>
    <m/>
    <m/>
    <m/>
    <m/>
    <m/>
    <n v="490"/>
    <n v="490"/>
    <n v="5"/>
    <n v="182"/>
    <n v="151"/>
    <n v="31"/>
    <n v="299"/>
    <d v="1899-12-30T00:23:46"/>
    <d v="1899-12-30T00:06:14"/>
  </r>
  <r>
    <x v="1"/>
    <s v="2016/2017"/>
    <x v="2"/>
    <s v="CPO"/>
    <s v="CA"/>
    <s v="Academic"/>
    <m/>
    <m/>
    <m/>
    <m/>
    <m/>
    <m/>
    <m/>
    <m/>
    <m/>
    <n v="733"/>
    <n v="730"/>
    <n v="11"/>
    <n v="191"/>
    <n v="115"/>
    <n v="76"/>
    <n v="552"/>
    <d v="1899-12-30T01:08:24"/>
    <d v="1899-12-30T00:18:43"/>
  </r>
  <r>
    <x v="2"/>
    <s v="2016/2017"/>
    <x v="2"/>
    <s v="CPO"/>
    <s v="CA"/>
    <s v="Academic"/>
    <m/>
    <m/>
    <m/>
    <m/>
    <m/>
    <m/>
    <m/>
    <m/>
    <m/>
    <n v="1006"/>
    <n v="999"/>
    <n v="2"/>
    <n v="233"/>
    <n v="141"/>
    <n v="92"/>
    <n v="774"/>
    <d v="1899-12-30T01:17:17"/>
    <d v="1899-12-30T01:06:43"/>
  </r>
  <r>
    <x v="3"/>
    <s v="2016/2017"/>
    <x v="2"/>
    <s v="CPO"/>
    <s v="CA"/>
    <s v="Academic"/>
    <m/>
    <m/>
    <m/>
    <m/>
    <m/>
    <m/>
    <m/>
    <m/>
    <m/>
    <n v="1028"/>
    <n v="1021"/>
    <n v="9"/>
    <n v="257"/>
    <n v="132"/>
    <n v="125"/>
    <n v="753"/>
    <d v="1899-12-30T01:15:07"/>
    <d v="1899-12-30T00:22:19"/>
  </r>
  <r>
    <x v="4"/>
    <s v="2016/2017"/>
    <x v="2"/>
    <s v="CPO"/>
    <s v="CA"/>
    <s v="Academic"/>
    <m/>
    <m/>
    <m/>
    <m/>
    <m/>
    <m/>
    <m/>
    <m/>
    <m/>
    <n v="996"/>
    <n v="987"/>
    <n v="5"/>
    <n v="223"/>
    <n v="94"/>
    <n v="129"/>
    <n v="682"/>
    <d v="1899-12-30T01:16:48"/>
    <d v="1899-12-30T00:23:17"/>
  </r>
  <r>
    <x v="5"/>
    <s v="2016/2017"/>
    <x v="2"/>
    <s v="CPO"/>
    <s v="CA"/>
    <s v="Academic"/>
    <m/>
    <m/>
    <m/>
    <m/>
    <m/>
    <m/>
    <m/>
    <m/>
    <m/>
    <n v="505"/>
    <n v="498"/>
    <n v="3"/>
    <n v="160"/>
    <n v="65"/>
    <n v="95"/>
    <n v="463"/>
    <d v="1899-12-30T01:17:31"/>
    <d v="1899-12-30T00:22:19"/>
  </r>
  <r>
    <x v="6"/>
    <s v="2016/2017"/>
    <x v="2"/>
    <s v="CPO"/>
    <s v="CA"/>
    <s v="Academic"/>
    <m/>
    <m/>
    <m/>
    <m/>
    <m/>
    <m/>
    <m/>
    <m/>
    <m/>
    <n v="834"/>
    <n v="832"/>
    <n v="4"/>
    <n v="224"/>
    <n v="127"/>
    <n v="97"/>
    <n v="576"/>
    <d v="1899-12-30T01:15:22"/>
    <d v="1899-12-30T00:21:22"/>
  </r>
  <r>
    <x v="7"/>
    <s v="2016/2017"/>
    <x v="2"/>
    <s v="CPO"/>
    <s v="CA"/>
    <s v="Academic"/>
    <m/>
    <m/>
    <m/>
    <m/>
    <m/>
    <m/>
    <m/>
    <m/>
    <m/>
    <n v="926"/>
    <n v="918"/>
    <n v="10"/>
    <n v="256"/>
    <n v="122"/>
    <n v="134"/>
    <n v="673"/>
    <d v="1899-12-30T01:06:14"/>
    <d v="1899-12-30T00:18:14"/>
  </r>
  <r>
    <x v="8"/>
    <s v="2016/2017"/>
    <x v="2"/>
    <s v="CPO"/>
    <s v="CA"/>
    <s v="Academic"/>
    <m/>
    <m/>
    <m/>
    <m/>
    <m/>
    <m/>
    <m/>
    <m/>
    <m/>
    <n v="1077"/>
    <n v="1073"/>
    <n v="5"/>
    <n v="234"/>
    <n v="113"/>
    <n v="121"/>
    <n v="809"/>
    <d v="1899-12-30T01:08:38"/>
    <d v="1899-12-30T00:20:24"/>
  </r>
  <r>
    <x v="9"/>
    <s v="2016/2017"/>
    <x v="2"/>
    <s v="CPO"/>
    <s v="CA"/>
    <s v="Academic"/>
    <m/>
    <m/>
    <m/>
    <m/>
    <m/>
    <m/>
    <m/>
    <m/>
    <m/>
    <n v="1017"/>
    <n v="1013"/>
    <n v="7"/>
    <n v="230"/>
    <n v="105"/>
    <n v="125"/>
    <n v="765"/>
    <d v="1899-12-30T01:23:17"/>
    <d v="1899-12-30T01:05:17"/>
  </r>
  <r>
    <x v="10"/>
    <s v="2016/2017"/>
    <x v="2"/>
    <s v="CPO"/>
    <s v="CA"/>
    <s v="Academic"/>
    <m/>
    <m/>
    <m/>
    <m/>
    <m/>
    <m/>
    <m/>
    <m/>
    <m/>
    <n v="777"/>
    <n v="763"/>
    <n v="16"/>
    <n v="184"/>
    <n v="98"/>
    <n v="86"/>
    <n v="642"/>
    <d v="1899-12-30T02:02:53"/>
    <d v="1899-12-30T01:13:41"/>
  </r>
  <r>
    <x v="11"/>
    <s v="2016/2017"/>
    <x v="2"/>
    <s v="CPO"/>
    <s v="CA"/>
    <s v="Academic"/>
    <m/>
    <m/>
    <m/>
    <m/>
    <m/>
    <m/>
    <m/>
    <m/>
    <m/>
    <n v="638"/>
    <n v="631"/>
    <n v="5"/>
    <n v="158"/>
    <n v="86"/>
    <n v="72"/>
    <n v="481"/>
    <d v="1899-12-30T01:10:34"/>
    <d v="1899-12-30T01:08:24"/>
  </r>
  <r>
    <x v="12"/>
    <s v="2017/2018"/>
    <x v="2"/>
    <s v="CPO"/>
    <s v="CA"/>
    <s v="Academic"/>
    <m/>
    <m/>
    <m/>
    <m/>
    <m/>
    <m/>
    <m/>
    <m/>
    <m/>
    <n v="480"/>
    <n v="480"/>
    <n v="6"/>
    <n v="116"/>
    <n v="59"/>
    <n v="57"/>
    <n v="376"/>
    <d v="1899-12-30T01:13:41"/>
    <d v="1899-12-30T01:06:00"/>
  </r>
  <r>
    <x v="13"/>
    <s v="2017/2018"/>
    <x v="2"/>
    <s v="CPO"/>
    <s v="CA"/>
    <s v="Academic"/>
    <m/>
    <m/>
    <m/>
    <m/>
    <m/>
    <m/>
    <m/>
    <m/>
    <m/>
    <n v="686"/>
    <n v="683"/>
    <n v="5"/>
    <n v="185"/>
    <n v="112"/>
    <n v="73"/>
    <n v="496"/>
    <d v="1899-12-30T01:14:53"/>
    <d v="1899-12-30T01:04:48"/>
  </r>
  <r>
    <x v="14"/>
    <s v="2017/2018"/>
    <x v="2"/>
    <s v="CPO"/>
    <s v="CA"/>
    <s v="Academic"/>
    <m/>
    <m/>
    <m/>
    <m/>
    <m/>
    <m/>
    <m/>
    <m/>
    <m/>
    <n v="873"/>
    <n v="869"/>
    <n v="2"/>
    <n v="205"/>
    <n v="106"/>
    <n v="99"/>
    <n v="618"/>
    <d v="1899-12-30T01:10:05"/>
    <d v="1899-12-30T00:20:24"/>
  </r>
  <r>
    <x v="15"/>
    <s v="2017/2018"/>
    <x v="2"/>
    <s v="CPO"/>
    <s v="CA"/>
    <s v="Academic"/>
    <m/>
    <m/>
    <m/>
    <m/>
    <m/>
    <m/>
    <m/>
    <m/>
    <m/>
    <n v="1064"/>
    <n v="1063"/>
    <n v="6"/>
    <n v="247"/>
    <n v="98"/>
    <n v="149"/>
    <n v="852"/>
    <d v="1899-12-30T01:08:38"/>
    <d v="1899-12-30T00:22:19"/>
  </r>
  <r>
    <x v="16"/>
    <s v="2017/2018"/>
    <x v="2"/>
    <s v="CPO"/>
    <s v="CA"/>
    <s v="Academic"/>
    <m/>
    <m/>
    <m/>
    <m/>
    <m/>
    <m/>
    <m/>
    <m/>
    <m/>
    <n v="986"/>
    <n v="983"/>
    <n v="6"/>
    <n v="232"/>
    <n v="90"/>
    <n v="142"/>
    <n v="693"/>
    <d v="1899-12-30T02:01:26"/>
    <d v="1899-12-30T01:08:10"/>
  </r>
  <r>
    <x v="17"/>
    <s v="2017/2018"/>
    <x v="2"/>
    <s v="CPO"/>
    <s v="CA"/>
    <s v="Academic"/>
    <m/>
    <m/>
    <m/>
    <m/>
    <m/>
    <m/>
    <m/>
    <m/>
    <m/>
    <n v="397"/>
    <n v="397"/>
    <n v="1"/>
    <n v="117"/>
    <n v="33"/>
    <n v="84"/>
    <n v="364"/>
    <d v="1899-12-30T01:11:31"/>
    <d v="1899-12-30T01:02:24"/>
  </r>
  <r>
    <x v="18"/>
    <s v="2017/2018"/>
    <x v="2"/>
    <s v="CPO"/>
    <s v="CA"/>
    <s v="Academic"/>
    <m/>
    <m/>
    <m/>
    <m/>
    <m/>
    <m/>
    <m/>
    <m/>
    <m/>
    <n v="786"/>
    <n v="784"/>
    <n v="4"/>
    <n v="197"/>
    <n v="117"/>
    <n v="80"/>
    <n v="580"/>
    <d v="1899-12-30T01:12:29"/>
    <d v="1899-12-30T00:18:29"/>
  </r>
  <r>
    <x v="19"/>
    <s v="2017/2018"/>
    <x v="2"/>
    <s v="CPO"/>
    <s v="CA"/>
    <s v="Academic"/>
    <m/>
    <m/>
    <m/>
    <m/>
    <m/>
    <m/>
    <m/>
    <m/>
    <m/>
    <n v="878"/>
    <n v="875"/>
    <n v="6"/>
    <n v="179"/>
    <n v="85"/>
    <n v="94"/>
    <n v="618"/>
    <d v="1899-12-30T01:23:02"/>
    <d v="1899-12-30T01:09:22"/>
  </r>
  <r>
    <x v="20"/>
    <s v="2017/2018"/>
    <x v="2"/>
    <s v="CPO"/>
    <s v="CA"/>
    <s v="Academic"/>
    <m/>
    <m/>
    <m/>
    <m/>
    <m/>
    <m/>
    <m/>
    <m/>
    <m/>
    <n v="802"/>
    <n v="799"/>
    <n v="0"/>
    <n v="191"/>
    <n v="82"/>
    <n v="109"/>
    <n v="687"/>
    <d v="1899-12-30T01:20:38"/>
    <d v="1899-12-30T01:04:34"/>
  </r>
  <r>
    <x v="21"/>
    <s v="2017/2018"/>
    <x v="2"/>
    <s v="CPO"/>
    <s v="CA"/>
    <s v="Academic"/>
    <m/>
    <m/>
    <m/>
    <m/>
    <m/>
    <m/>
    <m/>
    <m/>
    <m/>
    <n v="885"/>
    <n v="882"/>
    <n v="7"/>
    <n v="207"/>
    <n v="107"/>
    <n v="100"/>
    <n v="674"/>
    <d v="1899-12-30T01:21:36"/>
    <d v="1899-12-30T01:07:41"/>
  </r>
  <r>
    <x v="22"/>
    <s v="2017/2018"/>
    <x v="2"/>
    <s v="CPO"/>
    <s v="CA"/>
    <s v="Academic"/>
    <m/>
    <m/>
    <m/>
    <m/>
    <m/>
    <m/>
    <m/>
    <m/>
    <m/>
    <n v="668"/>
    <n v="661"/>
    <n v="4"/>
    <n v="168"/>
    <n v="83"/>
    <n v="85"/>
    <n v="484"/>
    <d v="1899-12-30T01:20:38"/>
    <d v="1899-12-30T01:14:10"/>
  </r>
  <r>
    <x v="23"/>
    <s v="2017/2018"/>
    <x v="2"/>
    <s v="CPO"/>
    <s v="CA"/>
    <s v="Academic"/>
    <m/>
    <m/>
    <m/>
    <m/>
    <m/>
    <m/>
    <m/>
    <m/>
    <m/>
    <n v="528"/>
    <n v="526"/>
    <n v="5"/>
    <n v="109"/>
    <n v="48"/>
    <n v="61"/>
    <n v="413"/>
    <d v="1899-12-30T01:16:05"/>
    <d v="1899-12-30T01:05:46"/>
  </r>
  <r>
    <x v="24"/>
    <s v="2018/2019"/>
    <x v="2"/>
    <s v="CPO"/>
    <s v="CA"/>
    <s v="Academic"/>
    <m/>
    <m/>
    <m/>
    <m/>
    <m/>
    <m/>
    <m/>
    <m/>
    <m/>
    <n v="543"/>
    <n v="542"/>
    <n v="1"/>
    <n v="129"/>
    <n v="66"/>
    <n v="63"/>
    <n v="404"/>
    <d v="1899-12-30T01:18:14"/>
    <d v="1899-12-30T01:05:02"/>
  </r>
  <r>
    <x v="25"/>
    <s v="2018/2019"/>
    <x v="2"/>
    <s v="CPO"/>
    <s v="CA"/>
    <s v="Academic"/>
    <m/>
    <m/>
    <m/>
    <m/>
    <m/>
    <m/>
    <m/>
    <m/>
    <m/>
    <n v="589"/>
    <n v="586"/>
    <n v="1"/>
    <n v="134"/>
    <n v="81"/>
    <n v="53"/>
    <n v="445"/>
    <d v="1899-12-30T01:07:26"/>
    <d v="1899-12-30T00:18:00"/>
  </r>
  <r>
    <x v="26"/>
    <s v="2018/2019"/>
    <x v="2"/>
    <s v="CPO"/>
    <s v="CA"/>
    <s v="Academic"/>
    <m/>
    <m/>
    <m/>
    <m/>
    <m/>
    <m/>
    <m/>
    <m/>
    <m/>
    <n v="712"/>
    <n v="711"/>
    <n v="8"/>
    <n v="155"/>
    <n v="79"/>
    <n v="76"/>
    <n v="532"/>
    <d v="1899-12-30T01:12:58"/>
    <d v="1899-12-30T00:22:48"/>
  </r>
  <r>
    <x v="27"/>
    <s v="2018/2019"/>
    <x v="2"/>
    <s v="CPO"/>
    <s v="CA"/>
    <s v="Academic"/>
    <m/>
    <m/>
    <m/>
    <m/>
    <m/>
    <m/>
    <m/>
    <m/>
    <m/>
    <n v="992"/>
    <n v="990"/>
    <n v="4"/>
    <n v="228"/>
    <n v="111"/>
    <n v="117"/>
    <n v="756"/>
    <d v="1899-12-30T01:05:02"/>
    <d v="1899-12-30T00:17:31"/>
  </r>
  <r>
    <x v="28"/>
    <s v="2018/2019"/>
    <x v="2"/>
    <s v="CPO"/>
    <s v="CA"/>
    <s v="Academic"/>
    <m/>
    <m/>
    <m/>
    <m/>
    <m/>
    <m/>
    <m/>
    <m/>
    <m/>
    <n v="814"/>
    <n v="813"/>
    <n v="6"/>
    <n v="203"/>
    <n v="91"/>
    <n v="112"/>
    <n v="620"/>
    <d v="1899-12-30T01:15:07"/>
    <d v="1899-12-30T01:07:55"/>
  </r>
  <r>
    <x v="29"/>
    <s v="2018/2019"/>
    <x v="2"/>
    <s v="CPO"/>
    <s v="CA"/>
    <s v="Academic"/>
    <m/>
    <m/>
    <m/>
    <m/>
    <m/>
    <m/>
    <m/>
    <m/>
    <m/>
    <n v="473"/>
    <n v="471"/>
    <n v="5"/>
    <n v="95"/>
    <n v="40"/>
    <n v="55"/>
    <n v="404"/>
    <d v="1899-12-30T01:21:07"/>
    <d v="1899-12-30T01:06:14"/>
  </r>
  <r>
    <x v="30"/>
    <s v="2018/2019"/>
    <x v="2"/>
    <s v="CPO"/>
    <s v="CA"/>
    <s v="Academic"/>
    <m/>
    <m/>
    <m/>
    <m/>
    <m/>
    <m/>
    <m/>
    <m/>
    <m/>
    <n v="780"/>
    <n v="777"/>
    <n v="1"/>
    <n v="193"/>
    <n v="128"/>
    <n v="65"/>
    <n v="556"/>
    <d v="1899-12-30T01:12:58"/>
    <d v="1899-12-30T01:02:38"/>
  </r>
  <r>
    <x v="1"/>
    <s v="2016/2017"/>
    <x v="3"/>
    <s v="U$C"/>
    <s v="CA"/>
    <s v="Academic"/>
    <m/>
    <m/>
    <m/>
    <m/>
    <m/>
    <m/>
    <m/>
    <m/>
    <m/>
    <n v="224"/>
    <n v="222"/>
    <n v="2"/>
    <n v="77"/>
    <n v="60"/>
    <n v="17"/>
    <n v="134"/>
    <d v="1899-12-30T00:19:26"/>
    <d v="1899-12-30T00:10:19"/>
  </r>
  <r>
    <x v="2"/>
    <s v="2016/2017"/>
    <x v="3"/>
    <s v="U$C"/>
    <s v="CA"/>
    <s v="Academic"/>
    <m/>
    <m/>
    <m/>
    <m/>
    <m/>
    <m/>
    <m/>
    <m/>
    <m/>
    <n v="394"/>
    <n v="393"/>
    <n v="3"/>
    <n v="134"/>
    <n v="99"/>
    <n v="35"/>
    <n v="272"/>
    <d v="1899-12-30T00:23:46"/>
    <d v="1899-12-30T00:17:17"/>
  </r>
  <r>
    <x v="3"/>
    <s v="2016/2017"/>
    <x v="3"/>
    <s v="U$C"/>
    <s v="CA"/>
    <s v="Academic"/>
    <m/>
    <m/>
    <m/>
    <m/>
    <m/>
    <m/>
    <m/>
    <m/>
    <m/>
    <n v="433"/>
    <n v="431"/>
    <n v="2"/>
    <n v="130"/>
    <n v="107"/>
    <n v="23"/>
    <n v="288"/>
    <d v="1899-12-30T01:03:36"/>
    <d v="1899-12-30T00:14:24"/>
  </r>
  <r>
    <x v="4"/>
    <s v="2016/2017"/>
    <x v="3"/>
    <s v="U$C"/>
    <s v="CA"/>
    <s v="Academic"/>
    <m/>
    <m/>
    <m/>
    <m/>
    <m/>
    <m/>
    <m/>
    <m/>
    <m/>
    <n v="377"/>
    <n v="375"/>
    <n v="7"/>
    <n v="124"/>
    <n v="96"/>
    <n v="28"/>
    <n v="249"/>
    <d v="1899-12-30T01:02:24"/>
    <d v="1899-12-30T00:22:34"/>
  </r>
  <r>
    <x v="5"/>
    <s v="2016/2017"/>
    <x v="3"/>
    <s v="U$C"/>
    <s v="CA"/>
    <s v="Academic"/>
    <m/>
    <m/>
    <m/>
    <m/>
    <m/>
    <m/>
    <m/>
    <m/>
    <m/>
    <n v="184"/>
    <n v="182"/>
    <n v="3"/>
    <n v="31"/>
    <n v="30"/>
    <n v="1"/>
    <n v="173"/>
    <d v="1899-12-30T01:16:19"/>
    <d v="1899-12-30T00:22:05"/>
  </r>
  <r>
    <x v="6"/>
    <s v="2016/2017"/>
    <x v="3"/>
    <s v="U$C"/>
    <s v="CA"/>
    <s v="Academic"/>
    <m/>
    <m/>
    <m/>
    <m/>
    <m/>
    <m/>
    <m/>
    <m/>
    <m/>
    <n v="160"/>
    <n v="158"/>
    <n v="2"/>
    <n v="57"/>
    <n v="56"/>
    <n v="1"/>
    <n v="68"/>
    <d v="1899-12-30T01:00:29"/>
    <d v="1899-12-30T01:07:26"/>
  </r>
  <r>
    <x v="7"/>
    <s v="2016/2017"/>
    <x v="3"/>
    <s v="U$C"/>
    <s v="CA"/>
    <s v="Academic"/>
    <m/>
    <m/>
    <m/>
    <m/>
    <m/>
    <m/>
    <m/>
    <m/>
    <m/>
    <n v="410"/>
    <n v="408"/>
    <n v="2"/>
    <n v="121"/>
    <n v="107"/>
    <n v="14"/>
    <n v="302"/>
    <d v="1899-12-30T00:21:22"/>
    <d v="1899-12-30T01:03:07"/>
  </r>
  <r>
    <x v="8"/>
    <s v="2016/2017"/>
    <x v="3"/>
    <s v="U$C"/>
    <s v="CA"/>
    <s v="Academic"/>
    <m/>
    <m/>
    <m/>
    <m/>
    <m/>
    <m/>
    <m/>
    <m/>
    <m/>
    <n v="341"/>
    <n v="339"/>
    <n v="3"/>
    <n v="83"/>
    <n v="71"/>
    <n v="12"/>
    <n v="257"/>
    <d v="1899-12-30T01:03:50"/>
    <d v="1899-12-30T00:22:19"/>
  </r>
  <r>
    <x v="9"/>
    <s v="2016/2017"/>
    <x v="3"/>
    <s v="U$C"/>
    <s v="CA"/>
    <s v="Academic"/>
    <m/>
    <m/>
    <m/>
    <m/>
    <m/>
    <m/>
    <m/>
    <m/>
    <m/>
    <n v="40"/>
    <n v="40"/>
    <n v="0"/>
    <n v="8"/>
    <n v="5"/>
    <n v="3"/>
    <n v="56"/>
    <d v="1899-12-30T02:21:07"/>
    <d v="1899-12-30T01:06:00"/>
  </r>
  <r>
    <x v="11"/>
    <s v="2016/2017"/>
    <x v="3"/>
    <s v="U$C"/>
    <s v="CA"/>
    <s v="Academic"/>
    <m/>
    <m/>
    <m/>
    <m/>
    <m/>
    <m/>
    <m/>
    <m/>
    <m/>
    <n v="21"/>
    <n v="21"/>
    <n v="0"/>
    <n v="6"/>
    <n v="5"/>
    <n v="1"/>
    <n v="16"/>
    <d v="1899-12-30T00:00:00"/>
    <d v="1899-12-30T00:00:00"/>
  </r>
  <r>
    <x v="12"/>
    <s v="2017/2018"/>
    <x v="3"/>
    <s v="U$C"/>
    <s v="CA"/>
    <s v="Academic"/>
    <m/>
    <m/>
    <m/>
    <m/>
    <m/>
    <m/>
    <m/>
    <m/>
    <m/>
    <n v="2"/>
    <n v="2"/>
    <n v="0"/>
    <n v="0"/>
    <n v="0"/>
    <n v="0"/>
    <n v="2"/>
    <d v="1899-12-30T00:00:00"/>
    <d v="1899-12-30T00:00:00"/>
  </r>
  <r>
    <x v="13"/>
    <s v="2017/2018"/>
    <x v="3"/>
    <s v="U$C"/>
    <s v="CA"/>
    <s v="Academic"/>
    <m/>
    <m/>
    <m/>
    <m/>
    <m/>
    <m/>
    <m/>
    <m/>
    <m/>
    <n v="11"/>
    <n v="11"/>
    <n v="0"/>
    <n v="2"/>
    <n v="2"/>
    <n v="0"/>
    <n v="9"/>
    <d v="1899-12-30T00:12:00"/>
    <d v="1899-12-30T00:02:38"/>
  </r>
  <r>
    <x v="14"/>
    <s v="2017/2018"/>
    <x v="3"/>
    <s v="U$C"/>
    <s v="CA"/>
    <s v="Academic"/>
    <m/>
    <m/>
    <m/>
    <m/>
    <m/>
    <m/>
    <m/>
    <m/>
    <m/>
    <n v="5"/>
    <n v="5"/>
    <n v="0"/>
    <n v="0"/>
    <n v="0"/>
    <n v="0"/>
    <n v="5"/>
    <d v="1899-12-30T00:00:00"/>
    <d v="1899-12-30T00:00:00"/>
  </r>
  <r>
    <x v="15"/>
    <s v="2017/2018"/>
    <x v="3"/>
    <s v="U$C"/>
    <s v="CA"/>
    <s v="Academic"/>
    <m/>
    <m/>
    <m/>
    <m/>
    <m/>
    <m/>
    <m/>
    <m/>
    <m/>
    <n v="208"/>
    <n v="207"/>
    <n v="0"/>
    <n v="44"/>
    <n v="44"/>
    <n v="0"/>
    <n v="160"/>
    <d v="1899-12-30T00:16:48"/>
    <d v="1899-12-30T00:00:00"/>
  </r>
  <r>
    <x v="16"/>
    <s v="2017/2018"/>
    <x v="3"/>
    <s v="U$C"/>
    <s v="CA"/>
    <s v="Academic"/>
    <m/>
    <m/>
    <m/>
    <m/>
    <m/>
    <m/>
    <m/>
    <m/>
    <m/>
    <n v="285"/>
    <n v="283"/>
    <n v="1"/>
    <n v="47"/>
    <n v="47"/>
    <n v="0"/>
    <n v="240"/>
    <d v="1899-12-30T00:17:46"/>
    <d v="1899-12-30T00:01:12"/>
  </r>
  <r>
    <x v="17"/>
    <s v="2017/2018"/>
    <x v="3"/>
    <s v="U$C"/>
    <s v="CA"/>
    <s v="Academic"/>
    <m/>
    <m/>
    <m/>
    <m/>
    <m/>
    <m/>
    <m/>
    <m/>
    <m/>
    <n v="125"/>
    <n v="125"/>
    <n v="1"/>
    <n v="6"/>
    <n v="6"/>
    <n v="0"/>
    <n v="121"/>
    <d v="1899-12-30T00:16:05"/>
    <d v="1899-12-30T00:02:53"/>
  </r>
  <r>
    <x v="18"/>
    <s v="2017/2018"/>
    <x v="3"/>
    <s v="U$C"/>
    <s v="CA"/>
    <s v="Academic"/>
    <m/>
    <m/>
    <m/>
    <m/>
    <m/>
    <m/>
    <m/>
    <m/>
    <m/>
    <n v="133"/>
    <n v="130"/>
    <n v="2"/>
    <n v="18"/>
    <n v="18"/>
    <n v="0"/>
    <n v="107"/>
    <d v="1899-12-30T00:16:05"/>
    <d v="1899-12-30T00:01:41"/>
  </r>
  <r>
    <x v="19"/>
    <s v="2017/2018"/>
    <x v="3"/>
    <s v="U$C"/>
    <s v="CA"/>
    <s v="Academic"/>
    <m/>
    <m/>
    <m/>
    <m/>
    <m/>
    <m/>
    <m/>
    <m/>
    <m/>
    <n v="487"/>
    <n v="482"/>
    <n v="0"/>
    <n v="79"/>
    <n v="79"/>
    <n v="0"/>
    <n v="409"/>
    <d v="1899-12-30T00:17:31"/>
    <d v="1899-12-30T00:02:53"/>
  </r>
  <r>
    <x v="20"/>
    <s v="2017/2018"/>
    <x v="3"/>
    <s v="U$C"/>
    <s v="CA"/>
    <s v="Academic"/>
    <m/>
    <m/>
    <m/>
    <m/>
    <m/>
    <m/>
    <m/>
    <m/>
    <m/>
    <n v="585"/>
    <n v="579"/>
    <n v="0"/>
    <n v="106"/>
    <n v="106"/>
    <n v="0"/>
    <n v="482"/>
    <d v="1899-12-30T01:00:43"/>
    <d v="1899-12-30T00:01:12"/>
  </r>
  <r>
    <x v="21"/>
    <s v="2017/2018"/>
    <x v="3"/>
    <s v="U$C"/>
    <s v="CA"/>
    <s v="Academic"/>
    <m/>
    <m/>
    <m/>
    <m/>
    <m/>
    <m/>
    <m/>
    <m/>
    <m/>
    <n v="539"/>
    <n v="537"/>
    <n v="2"/>
    <n v="103"/>
    <n v="103"/>
    <n v="0"/>
    <n v="436"/>
    <d v="1899-12-30T00:21:36"/>
    <d v="1899-12-30T00:01:55"/>
  </r>
  <r>
    <x v="22"/>
    <s v="2017/2018"/>
    <x v="3"/>
    <s v="U$C"/>
    <s v="CA"/>
    <s v="Academic"/>
    <m/>
    <m/>
    <m/>
    <m/>
    <m/>
    <m/>
    <m/>
    <m/>
    <m/>
    <n v="248"/>
    <n v="247"/>
    <n v="0"/>
    <n v="53"/>
    <n v="53"/>
    <n v="0"/>
    <n v="195"/>
    <d v="1899-12-30T00:20:24"/>
    <d v="1899-12-30T00:01:12"/>
  </r>
  <r>
    <x v="24"/>
    <s v="2018/2019"/>
    <x v="3"/>
    <s v="U$C"/>
    <s v="CA"/>
    <s v="Academic"/>
    <m/>
    <m/>
    <m/>
    <m/>
    <m/>
    <m/>
    <m/>
    <m/>
    <m/>
    <n v="3"/>
    <n v="3"/>
    <n v="0"/>
    <n v="0"/>
    <n v="0"/>
    <n v="0"/>
    <n v="3"/>
    <d v="1899-12-30T00:00:00"/>
    <d v="1899-12-30T00:00:00"/>
  </r>
  <r>
    <x v="25"/>
    <s v="2018/2019"/>
    <x v="3"/>
    <s v="U$C"/>
    <s v="CA"/>
    <s v="Academic"/>
    <m/>
    <m/>
    <m/>
    <m/>
    <m/>
    <m/>
    <m/>
    <m/>
    <m/>
    <n v="28"/>
    <n v="28"/>
    <n v="0"/>
    <n v="6"/>
    <n v="6"/>
    <n v="0"/>
    <n v="18"/>
    <d v="1899-12-30T00:16:05"/>
    <d v="1899-12-30T00:01:26"/>
  </r>
  <r>
    <x v="26"/>
    <s v="2018/2019"/>
    <x v="3"/>
    <s v="U$C"/>
    <s v="CA"/>
    <s v="Academic"/>
    <m/>
    <m/>
    <m/>
    <m/>
    <m/>
    <m/>
    <m/>
    <m/>
    <m/>
    <n v="470"/>
    <n v="470"/>
    <n v="1"/>
    <n v="94"/>
    <n v="94"/>
    <n v="0"/>
    <n v="370"/>
    <d v="1899-12-30T01:04:19"/>
    <d v="1899-12-30T00:02:10"/>
  </r>
  <r>
    <x v="27"/>
    <s v="2018/2019"/>
    <x v="3"/>
    <s v="U$C"/>
    <s v="CA"/>
    <s v="Academic"/>
    <m/>
    <m/>
    <m/>
    <m/>
    <m/>
    <m/>
    <m/>
    <m/>
    <m/>
    <n v="474"/>
    <n v="471"/>
    <n v="0"/>
    <n v="81"/>
    <n v="81"/>
    <n v="0"/>
    <n v="389"/>
    <d v="1899-12-30T01:06:14"/>
    <d v="1899-12-30T00:02:53"/>
  </r>
  <r>
    <x v="28"/>
    <s v="2018/2019"/>
    <x v="3"/>
    <s v="U$C"/>
    <s v="CA"/>
    <s v="Academic"/>
    <m/>
    <m/>
    <m/>
    <m/>
    <m/>
    <m/>
    <m/>
    <m/>
    <m/>
    <n v="328"/>
    <n v="327"/>
    <n v="0"/>
    <n v="53"/>
    <n v="53"/>
    <n v="0"/>
    <n v="287"/>
    <d v="1899-12-30T01:02:38"/>
    <d v="1899-12-30T00:04:48"/>
  </r>
  <r>
    <x v="29"/>
    <s v="2018/2019"/>
    <x v="3"/>
    <s v="U$C"/>
    <s v="CA"/>
    <s v="Academic"/>
    <m/>
    <m/>
    <m/>
    <m/>
    <m/>
    <m/>
    <m/>
    <m/>
    <m/>
    <n v="163"/>
    <n v="160"/>
    <n v="0"/>
    <n v="23"/>
    <n v="23"/>
    <n v="0"/>
    <n v="142"/>
    <d v="1899-12-30T01:05:17"/>
    <d v="1899-12-30T00:04:19"/>
  </r>
  <r>
    <x v="30"/>
    <s v="2018/2019"/>
    <x v="3"/>
    <s v="U$C"/>
    <s v="CA"/>
    <s v="Academic"/>
    <m/>
    <m/>
    <m/>
    <m/>
    <m/>
    <m/>
    <m/>
    <m/>
    <m/>
    <n v="128"/>
    <n v="126"/>
    <n v="0"/>
    <n v="13"/>
    <n v="13"/>
    <n v="0"/>
    <n v="104"/>
    <d v="1899-12-30T00:22:05"/>
    <d v="1899-12-30T00:04:05"/>
  </r>
  <r>
    <x v="1"/>
    <s v="2016/2017"/>
    <x v="4"/>
    <s v="CCH"/>
    <s v="CA"/>
    <s v="Academic"/>
    <m/>
    <m/>
    <m/>
    <m/>
    <m/>
    <m/>
    <m/>
    <m/>
    <m/>
    <n v="563"/>
    <n v="560"/>
    <n v="6"/>
    <n v="305"/>
    <n v="165"/>
    <n v="140"/>
    <n v="273"/>
    <d v="1899-12-30T01:04:05"/>
    <d v="1899-12-30T00:21:07"/>
  </r>
  <r>
    <x v="2"/>
    <s v="2016/2017"/>
    <x v="4"/>
    <s v="CCH"/>
    <s v="CA"/>
    <s v="Academic"/>
    <m/>
    <m/>
    <m/>
    <m/>
    <m/>
    <m/>
    <m/>
    <m/>
    <m/>
    <n v="763"/>
    <n v="760"/>
    <n v="2"/>
    <n v="332"/>
    <n v="169"/>
    <n v="163"/>
    <n v="431"/>
    <d v="1899-12-30T00:17:31"/>
    <d v="1899-12-30T00:12:29"/>
  </r>
  <r>
    <x v="3"/>
    <s v="2016/2017"/>
    <x v="4"/>
    <s v="CCH"/>
    <s v="CA"/>
    <s v="Academic"/>
    <m/>
    <m/>
    <m/>
    <m/>
    <m/>
    <m/>
    <m/>
    <m/>
    <m/>
    <n v="798"/>
    <n v="791"/>
    <n v="2"/>
    <n v="371"/>
    <n v="181"/>
    <n v="190"/>
    <n v="424"/>
    <d v="1899-12-30T00:19:12"/>
    <d v="1899-12-30T00:15:36"/>
  </r>
  <r>
    <x v="4"/>
    <s v="2016/2017"/>
    <x v="4"/>
    <s v="CCH"/>
    <s v="CA"/>
    <s v="Academic"/>
    <m/>
    <m/>
    <m/>
    <m/>
    <m/>
    <m/>
    <m/>
    <m/>
    <m/>
    <n v="653"/>
    <n v="651"/>
    <n v="2"/>
    <n v="245"/>
    <n v="99"/>
    <n v="146"/>
    <n v="413"/>
    <d v="1899-12-30T00:19:12"/>
    <d v="1899-12-30T00:14:24"/>
  </r>
  <r>
    <x v="5"/>
    <s v="2016/2017"/>
    <x v="4"/>
    <s v="CCH"/>
    <s v="CA"/>
    <s v="Academic"/>
    <m/>
    <m/>
    <m/>
    <m/>
    <m/>
    <m/>
    <m/>
    <m/>
    <m/>
    <n v="265"/>
    <n v="265"/>
    <n v="3"/>
    <n v="69"/>
    <n v="38"/>
    <n v="31"/>
    <n v="208"/>
    <d v="1899-12-30T00:20:53"/>
    <d v="1899-12-30T00:12:58"/>
  </r>
  <r>
    <x v="6"/>
    <s v="2016/2017"/>
    <x v="4"/>
    <s v="CCH"/>
    <s v="CA"/>
    <s v="Academic"/>
    <m/>
    <m/>
    <m/>
    <m/>
    <m/>
    <m/>
    <m/>
    <m/>
    <m/>
    <n v="667"/>
    <n v="665"/>
    <n v="6"/>
    <n v="243"/>
    <n v="164"/>
    <n v="79"/>
    <n v="407"/>
    <d v="1899-12-30T01:00:29"/>
    <d v="1899-12-30T00:14:53"/>
  </r>
  <r>
    <x v="7"/>
    <s v="2016/2017"/>
    <x v="4"/>
    <s v="CCH"/>
    <s v="CA"/>
    <s v="Academic"/>
    <m/>
    <m/>
    <m/>
    <m/>
    <m/>
    <m/>
    <m/>
    <m/>
    <m/>
    <n v="686"/>
    <n v="683"/>
    <n v="2"/>
    <n v="238"/>
    <n v="129"/>
    <n v="109"/>
    <n v="449"/>
    <d v="1899-12-30T00:23:46"/>
    <d v="1899-12-30T00:09:50"/>
  </r>
  <r>
    <x v="8"/>
    <s v="2016/2017"/>
    <x v="4"/>
    <s v="CCH"/>
    <s v="CA"/>
    <s v="Academic"/>
    <m/>
    <m/>
    <m/>
    <m/>
    <m/>
    <m/>
    <m/>
    <m/>
    <m/>
    <n v="796"/>
    <n v="788"/>
    <n v="3"/>
    <n v="248"/>
    <n v="149"/>
    <n v="99"/>
    <n v="538"/>
    <d v="1899-12-30T00:18:29"/>
    <d v="1899-12-30T00:08:38"/>
  </r>
  <r>
    <x v="9"/>
    <s v="2016/2017"/>
    <x v="4"/>
    <s v="CCH"/>
    <s v="CA"/>
    <s v="Academic"/>
    <m/>
    <m/>
    <m/>
    <m/>
    <m/>
    <m/>
    <m/>
    <m/>
    <m/>
    <n v="561"/>
    <n v="560"/>
    <n v="0"/>
    <n v="156"/>
    <n v="104"/>
    <n v="52"/>
    <n v="419"/>
    <d v="1899-12-30T00:18:58"/>
    <d v="1899-12-30T00:10:48"/>
  </r>
  <r>
    <x v="10"/>
    <s v="2016/2017"/>
    <x v="4"/>
    <s v="CCH"/>
    <s v="CA"/>
    <s v="Academic"/>
    <m/>
    <m/>
    <m/>
    <m/>
    <m/>
    <m/>
    <m/>
    <m/>
    <m/>
    <n v="673"/>
    <n v="669"/>
    <n v="3"/>
    <n v="175"/>
    <n v="140"/>
    <n v="35"/>
    <n v="498"/>
    <d v="1899-12-30T00:20:24"/>
    <d v="1899-12-30T00:08:53"/>
  </r>
  <r>
    <x v="11"/>
    <s v="2016/2017"/>
    <x v="4"/>
    <s v="CCH"/>
    <s v="CA"/>
    <s v="Academic"/>
    <m/>
    <m/>
    <m/>
    <m/>
    <m/>
    <m/>
    <m/>
    <m/>
    <m/>
    <n v="558"/>
    <n v="551"/>
    <n v="3"/>
    <n v="167"/>
    <n v="136"/>
    <n v="31"/>
    <n v="368"/>
    <d v="1899-12-30T01:01:12"/>
    <d v="1899-12-30T00:18:14"/>
  </r>
  <r>
    <x v="12"/>
    <s v="2017/2018"/>
    <x v="4"/>
    <s v="CCH"/>
    <s v="CA"/>
    <s v="Academic"/>
    <m/>
    <m/>
    <m/>
    <m/>
    <m/>
    <m/>
    <m/>
    <m/>
    <m/>
    <n v="337"/>
    <n v="335"/>
    <n v="4"/>
    <n v="117"/>
    <n v="80"/>
    <n v="37"/>
    <n v="249"/>
    <d v="1899-12-30T01:14:10"/>
    <d v="1899-12-30T00:20:10"/>
  </r>
  <r>
    <x v="13"/>
    <s v="2017/2018"/>
    <x v="4"/>
    <s v="CCH"/>
    <s v="CA"/>
    <s v="Academic"/>
    <m/>
    <m/>
    <m/>
    <m/>
    <m/>
    <m/>
    <m/>
    <m/>
    <m/>
    <n v="67"/>
    <n v="67"/>
    <n v="0"/>
    <n v="13"/>
    <n v="7"/>
    <n v="6"/>
    <n v="54"/>
    <d v="1899-12-30T00:16:34"/>
    <d v="1899-12-30T00:03:36"/>
  </r>
  <r>
    <x v="14"/>
    <s v="2017/2018"/>
    <x v="4"/>
    <s v="CCH"/>
    <s v="CA"/>
    <s v="Academic"/>
    <m/>
    <m/>
    <m/>
    <m/>
    <m/>
    <m/>
    <m/>
    <m/>
    <m/>
    <n v="360"/>
    <n v="359"/>
    <n v="0"/>
    <n v="30"/>
    <n v="29"/>
    <n v="1"/>
    <n v="330"/>
    <d v="1899-12-30T00:23:17"/>
    <d v="1899-12-30T00:13:55"/>
  </r>
  <r>
    <x v="15"/>
    <s v="2017/2018"/>
    <x v="4"/>
    <s v="CCH"/>
    <s v="CA"/>
    <s v="Academic"/>
    <m/>
    <m/>
    <m/>
    <m/>
    <m/>
    <m/>
    <m/>
    <m/>
    <m/>
    <n v="142"/>
    <n v="142"/>
    <n v="1"/>
    <n v="42"/>
    <n v="25"/>
    <n v="17"/>
    <n v="87"/>
    <d v="1899-12-30T01:02:24"/>
    <d v="1899-12-30T01:01:12"/>
  </r>
  <r>
    <x v="16"/>
    <s v="2017/2018"/>
    <x v="4"/>
    <s v="CCH"/>
    <s v="CA"/>
    <s v="Academic"/>
    <m/>
    <m/>
    <m/>
    <m/>
    <m/>
    <m/>
    <m/>
    <m/>
    <m/>
    <n v="276"/>
    <n v="276"/>
    <n v="2"/>
    <n v="66"/>
    <n v="34"/>
    <n v="32"/>
    <n v="209"/>
    <d v="1899-12-30T00:15:22"/>
    <d v="1899-12-30T00:10:48"/>
  </r>
  <r>
    <x v="17"/>
    <s v="2017/2018"/>
    <x v="4"/>
    <s v="CCH"/>
    <s v="CA"/>
    <s v="Academic"/>
    <m/>
    <m/>
    <m/>
    <m/>
    <m/>
    <m/>
    <m/>
    <m/>
    <m/>
    <n v="339"/>
    <n v="338"/>
    <n v="1"/>
    <n v="66"/>
    <n v="51"/>
    <n v="15"/>
    <n v="287"/>
    <d v="1899-12-30T01:02:38"/>
    <d v="1899-12-30T00:08:24"/>
  </r>
  <r>
    <x v="18"/>
    <s v="2017/2018"/>
    <x v="4"/>
    <s v="CCH"/>
    <s v="CA"/>
    <s v="Academic"/>
    <m/>
    <m/>
    <m/>
    <m/>
    <m/>
    <m/>
    <m/>
    <m/>
    <m/>
    <n v="151"/>
    <n v="151"/>
    <n v="0"/>
    <n v="41"/>
    <n v="41"/>
    <n v="0"/>
    <n v="110"/>
    <d v="1899-12-30T01:02:24"/>
    <d v="1899-12-30T00:08:10"/>
  </r>
  <r>
    <x v="19"/>
    <s v="2017/2018"/>
    <x v="4"/>
    <s v="CCH"/>
    <s v="CA"/>
    <s v="Academic"/>
    <m/>
    <m/>
    <m/>
    <m/>
    <m/>
    <m/>
    <m/>
    <m/>
    <m/>
    <n v="199"/>
    <n v="199"/>
    <n v="0"/>
    <n v="65"/>
    <n v="24"/>
    <n v="41"/>
    <n v="110"/>
    <d v="1899-12-30T01:04:05"/>
    <d v="1899-12-30T00:20:53"/>
  </r>
  <r>
    <x v="20"/>
    <s v="2017/2018"/>
    <x v="4"/>
    <s v="CCH"/>
    <s v="CA"/>
    <s v="Academic"/>
    <m/>
    <m/>
    <m/>
    <m/>
    <m/>
    <m/>
    <m/>
    <m/>
    <m/>
    <n v="795"/>
    <n v="792"/>
    <n v="6"/>
    <n v="319"/>
    <n v="132"/>
    <n v="187"/>
    <n v="501"/>
    <d v="1899-12-30T01:01:55"/>
    <d v="1899-12-30T00:19:26"/>
  </r>
  <r>
    <x v="21"/>
    <s v="2017/2018"/>
    <x v="4"/>
    <s v="CCH"/>
    <s v="CA"/>
    <s v="Academic"/>
    <m/>
    <m/>
    <m/>
    <m/>
    <m/>
    <m/>
    <m/>
    <m/>
    <m/>
    <n v="767"/>
    <n v="766"/>
    <n v="7"/>
    <n v="336"/>
    <n v="150"/>
    <n v="186"/>
    <n v="429"/>
    <d v="1899-12-30T00:18:29"/>
    <d v="1899-12-30T00:16:19"/>
  </r>
  <r>
    <x v="22"/>
    <s v="2017/2018"/>
    <x v="4"/>
    <s v="CCH"/>
    <s v="CA"/>
    <s v="Academic"/>
    <m/>
    <m/>
    <m/>
    <m/>
    <m/>
    <m/>
    <m/>
    <m/>
    <m/>
    <n v="590"/>
    <n v="590"/>
    <n v="3"/>
    <n v="256"/>
    <n v="126"/>
    <n v="130"/>
    <n v="329"/>
    <d v="1899-12-30T00:17:02"/>
    <d v="1899-12-30T00:14:10"/>
  </r>
  <r>
    <x v="23"/>
    <s v="2017/2018"/>
    <x v="4"/>
    <s v="CCH"/>
    <s v="CA"/>
    <s v="Academic"/>
    <m/>
    <m/>
    <m/>
    <m/>
    <m/>
    <m/>
    <m/>
    <m/>
    <m/>
    <n v="411"/>
    <n v="410"/>
    <n v="4"/>
    <n v="187"/>
    <n v="100"/>
    <n v="87"/>
    <n v="211"/>
    <d v="1899-12-30T00:17:31"/>
    <d v="1899-12-30T00:12:00"/>
  </r>
  <r>
    <x v="24"/>
    <s v="2018/2019"/>
    <x v="4"/>
    <s v="CCH"/>
    <s v="CA"/>
    <s v="Academic"/>
    <m/>
    <m/>
    <m/>
    <m/>
    <m/>
    <m/>
    <m/>
    <m/>
    <m/>
    <n v="433"/>
    <n v="430"/>
    <n v="3"/>
    <n v="211"/>
    <n v="101"/>
    <n v="110"/>
    <n v="215"/>
    <d v="1899-12-30T01:00:29"/>
    <d v="1899-12-30T00:15:36"/>
  </r>
  <r>
    <x v="25"/>
    <s v="2018/2019"/>
    <x v="4"/>
    <s v="CCH"/>
    <s v="CA"/>
    <s v="Academic"/>
    <m/>
    <m/>
    <m/>
    <m/>
    <m/>
    <m/>
    <m/>
    <m/>
    <m/>
    <n v="569"/>
    <n v="569"/>
    <n v="1"/>
    <n v="285"/>
    <n v="147"/>
    <n v="138"/>
    <n v="292"/>
    <d v="1899-12-30T00:19:26"/>
    <d v="1899-12-30T00:08:53"/>
  </r>
  <r>
    <x v="26"/>
    <s v="2018/2019"/>
    <x v="4"/>
    <s v="CCH"/>
    <s v="CA"/>
    <s v="Academic"/>
    <m/>
    <m/>
    <m/>
    <m/>
    <m/>
    <m/>
    <m/>
    <m/>
    <m/>
    <n v="609"/>
    <n v="609"/>
    <n v="2"/>
    <n v="247"/>
    <n v="132"/>
    <n v="115"/>
    <n v="353"/>
    <d v="1899-12-30T00:12:43"/>
    <d v="1899-12-30T00:05:02"/>
  </r>
  <r>
    <x v="27"/>
    <s v="2018/2019"/>
    <x v="4"/>
    <s v="CCH"/>
    <s v="CA"/>
    <s v="Academic"/>
    <m/>
    <m/>
    <m/>
    <m/>
    <m/>
    <m/>
    <m/>
    <m/>
    <m/>
    <n v="785"/>
    <n v="782"/>
    <n v="0"/>
    <n v="392"/>
    <n v="202"/>
    <n v="190"/>
    <n v="402"/>
    <d v="1899-12-30T00:13:26"/>
    <d v="1899-12-30T00:07:26"/>
  </r>
  <r>
    <x v="28"/>
    <s v="2018/2019"/>
    <x v="4"/>
    <s v="CCH"/>
    <s v="CA"/>
    <s v="Academic"/>
    <m/>
    <m/>
    <m/>
    <m/>
    <m/>
    <m/>
    <m/>
    <m/>
    <m/>
    <n v="568"/>
    <n v="567"/>
    <n v="5"/>
    <n v="202"/>
    <n v="88"/>
    <n v="114"/>
    <n v="366"/>
    <d v="1899-12-30T01:19:41"/>
    <d v="1899-12-30T03:06:43"/>
  </r>
  <r>
    <x v="29"/>
    <s v="2018/2019"/>
    <x v="4"/>
    <s v="CCH"/>
    <s v="CA"/>
    <s v="Academic"/>
    <m/>
    <m/>
    <m/>
    <m/>
    <m/>
    <m/>
    <m/>
    <m/>
    <m/>
    <n v="362"/>
    <n v="360"/>
    <n v="0"/>
    <n v="150"/>
    <n v="72"/>
    <n v="78"/>
    <n v="186"/>
    <d v="1899-12-30T00:17:31"/>
    <d v="1899-12-30T00:14:38"/>
  </r>
  <r>
    <x v="30"/>
    <s v="2018/2019"/>
    <x v="4"/>
    <s v="CCH"/>
    <s v="CA"/>
    <s v="Academic"/>
    <m/>
    <m/>
    <m/>
    <m/>
    <m/>
    <m/>
    <m/>
    <m/>
    <m/>
    <n v="805"/>
    <n v="803"/>
    <n v="1"/>
    <n v="402"/>
    <n v="242"/>
    <n v="160"/>
    <n v="428"/>
    <d v="1899-12-30T00:23:17"/>
    <d v="1899-12-30T00:09:50"/>
  </r>
  <r>
    <x v="1"/>
    <s v="2016/2017"/>
    <x v="5"/>
    <s v="CDH"/>
    <s v="CA"/>
    <s v="Academic"/>
    <m/>
    <m/>
    <m/>
    <m/>
    <m/>
    <m/>
    <m/>
    <m/>
    <m/>
    <n v="75"/>
    <n v="75"/>
    <n v="0"/>
    <n v="19"/>
    <n v="19"/>
    <n v="0"/>
    <n v="55"/>
    <d v="1899-12-30T00:17:46"/>
    <d v="1899-12-30T00:22:19"/>
  </r>
  <r>
    <x v="2"/>
    <s v="2016/2017"/>
    <x v="5"/>
    <s v="CDH"/>
    <s v="CA"/>
    <s v="Academic"/>
    <m/>
    <m/>
    <m/>
    <m/>
    <m/>
    <m/>
    <m/>
    <m/>
    <m/>
    <n v="208"/>
    <n v="207"/>
    <n v="2"/>
    <n v="64"/>
    <n v="48"/>
    <n v="16"/>
    <n v="137"/>
    <d v="1899-12-30T01:05:17"/>
    <d v="1899-12-30T01:03:36"/>
  </r>
  <r>
    <x v="3"/>
    <s v="2016/2017"/>
    <x v="5"/>
    <s v="CDH"/>
    <s v="CA"/>
    <s v="Academic"/>
    <m/>
    <m/>
    <m/>
    <m/>
    <m/>
    <m/>
    <m/>
    <m/>
    <m/>
    <n v="270"/>
    <n v="266"/>
    <n v="2"/>
    <n v="90"/>
    <n v="73"/>
    <n v="17"/>
    <n v="180"/>
    <d v="1899-12-30T01:15:50"/>
    <d v="1899-12-30T01:15:22"/>
  </r>
  <r>
    <x v="4"/>
    <s v="2016/2017"/>
    <x v="5"/>
    <s v="CDH"/>
    <s v="CA"/>
    <s v="Academic"/>
    <m/>
    <m/>
    <m/>
    <m/>
    <m/>
    <m/>
    <m/>
    <m/>
    <m/>
    <n v="275"/>
    <n v="274"/>
    <n v="1"/>
    <n v="89"/>
    <n v="74"/>
    <n v="15"/>
    <n v="192"/>
    <d v="1899-12-30T01:15:50"/>
    <d v="1899-12-30T01:13:12"/>
  </r>
  <r>
    <x v="5"/>
    <s v="2016/2017"/>
    <x v="5"/>
    <s v="CDH"/>
    <s v="CA"/>
    <s v="Academic"/>
    <m/>
    <m/>
    <m/>
    <m/>
    <m/>
    <m/>
    <m/>
    <m/>
    <m/>
    <n v="150"/>
    <n v="147"/>
    <n v="1"/>
    <n v="42"/>
    <n v="36"/>
    <n v="6"/>
    <n v="91"/>
    <d v="1899-12-30T01:09:36"/>
    <d v="1899-12-30T02:05:46"/>
  </r>
  <r>
    <x v="6"/>
    <s v="2016/2017"/>
    <x v="5"/>
    <s v="CDH"/>
    <s v="CA"/>
    <s v="Academic"/>
    <m/>
    <m/>
    <m/>
    <m/>
    <m/>
    <m/>
    <m/>
    <m/>
    <m/>
    <n v="254"/>
    <n v="252"/>
    <n v="0"/>
    <n v="53"/>
    <n v="42"/>
    <n v="11"/>
    <n v="206"/>
    <d v="1899-12-30T01:11:17"/>
    <d v="1899-12-30T01:12:29"/>
  </r>
  <r>
    <x v="7"/>
    <s v="2016/2017"/>
    <x v="5"/>
    <s v="CDH"/>
    <s v="CA"/>
    <s v="Academic"/>
    <m/>
    <m/>
    <m/>
    <m/>
    <m/>
    <m/>
    <m/>
    <m/>
    <m/>
    <n v="266"/>
    <n v="264"/>
    <n v="2"/>
    <n v="80"/>
    <n v="70"/>
    <n v="10"/>
    <n v="189"/>
    <d v="1899-12-30T01:13:55"/>
    <d v="1899-12-30T01:07:26"/>
  </r>
  <r>
    <x v="8"/>
    <s v="2016/2017"/>
    <x v="5"/>
    <s v="CDH"/>
    <s v="CA"/>
    <s v="Academic"/>
    <m/>
    <m/>
    <m/>
    <m/>
    <m/>
    <m/>
    <m/>
    <m/>
    <m/>
    <n v="246"/>
    <n v="246"/>
    <n v="2"/>
    <n v="62"/>
    <n v="57"/>
    <n v="5"/>
    <n v="185"/>
    <d v="1899-12-30T01:00:00"/>
    <d v="1899-12-30T01:04:19"/>
  </r>
  <r>
    <x v="9"/>
    <s v="2016/2017"/>
    <x v="5"/>
    <s v="CDH"/>
    <s v="CA"/>
    <s v="Academic"/>
    <m/>
    <m/>
    <m/>
    <m/>
    <m/>
    <m/>
    <m/>
    <m/>
    <m/>
    <n v="286"/>
    <n v="286"/>
    <n v="3"/>
    <n v="56"/>
    <n v="55"/>
    <n v="1"/>
    <n v="232"/>
    <d v="1899-12-30T01:03:22"/>
    <d v="1899-12-30T01:02:24"/>
  </r>
  <r>
    <x v="10"/>
    <s v="2016/2017"/>
    <x v="5"/>
    <s v="CDH"/>
    <s v="CA"/>
    <s v="Academic"/>
    <m/>
    <m/>
    <m/>
    <m/>
    <m/>
    <m/>
    <m/>
    <m/>
    <m/>
    <n v="225"/>
    <n v="225"/>
    <n v="0"/>
    <n v="47"/>
    <n v="41"/>
    <n v="6"/>
    <n v="175"/>
    <d v="1899-12-30T00:23:02"/>
    <d v="1899-12-30T01:01:55"/>
  </r>
  <r>
    <x v="11"/>
    <s v="2016/2017"/>
    <x v="5"/>
    <s v="CDH"/>
    <s v="CA"/>
    <s v="Academic"/>
    <m/>
    <m/>
    <m/>
    <m/>
    <m/>
    <m/>
    <m/>
    <m/>
    <m/>
    <n v="153"/>
    <n v="150"/>
    <n v="1"/>
    <n v="25"/>
    <n v="24"/>
    <n v="1"/>
    <n v="130"/>
    <d v="1899-12-30T01:03:50"/>
    <d v="1899-12-30T01:00:58"/>
  </r>
  <r>
    <x v="12"/>
    <s v="2017/2018"/>
    <x v="5"/>
    <s v="CDH"/>
    <s v="CA"/>
    <s v="Academic"/>
    <m/>
    <m/>
    <m/>
    <m/>
    <m/>
    <m/>
    <m/>
    <m/>
    <m/>
    <n v="130"/>
    <n v="130"/>
    <n v="0"/>
    <n v="23"/>
    <n v="22"/>
    <n v="1"/>
    <n v="109"/>
    <d v="1899-12-30T00:23:02"/>
    <d v="1899-12-30T01:01:26"/>
  </r>
  <r>
    <x v="13"/>
    <s v="2017/2018"/>
    <x v="5"/>
    <s v="CDH"/>
    <s v="CA"/>
    <s v="Academic"/>
    <m/>
    <m/>
    <m/>
    <m/>
    <m/>
    <m/>
    <m/>
    <m/>
    <m/>
    <n v="163"/>
    <n v="161"/>
    <n v="8"/>
    <n v="34"/>
    <n v="22"/>
    <n v="12"/>
    <n v="122"/>
    <d v="1899-12-30T00:21:07"/>
    <d v="1899-12-30T01:02:53"/>
  </r>
  <r>
    <x v="14"/>
    <s v="2017/2018"/>
    <x v="5"/>
    <s v="CDH"/>
    <s v="CA"/>
    <s v="Academic"/>
    <m/>
    <m/>
    <m/>
    <m/>
    <m/>
    <m/>
    <m/>
    <m/>
    <m/>
    <n v="203"/>
    <n v="203"/>
    <n v="5"/>
    <n v="46"/>
    <n v="31"/>
    <n v="15"/>
    <n v="155"/>
    <d v="1899-12-30T01:02:10"/>
    <d v="1899-12-30T01:03:22"/>
  </r>
  <r>
    <x v="15"/>
    <s v="2017/2018"/>
    <x v="5"/>
    <s v="CDH"/>
    <s v="CA"/>
    <s v="Academic"/>
    <m/>
    <m/>
    <m/>
    <m/>
    <m/>
    <m/>
    <m/>
    <m/>
    <m/>
    <n v="273"/>
    <n v="273"/>
    <n v="12"/>
    <n v="90"/>
    <n v="55"/>
    <n v="35"/>
    <n v="183"/>
    <d v="1899-12-30T00:22:05"/>
    <d v="1899-12-30T00:21:36"/>
  </r>
  <r>
    <x v="16"/>
    <s v="2017/2018"/>
    <x v="5"/>
    <s v="CDH"/>
    <s v="CA"/>
    <s v="Academic"/>
    <m/>
    <m/>
    <m/>
    <m/>
    <m/>
    <m/>
    <m/>
    <m/>
    <m/>
    <n v="217"/>
    <n v="215"/>
    <n v="5"/>
    <n v="58"/>
    <n v="33"/>
    <n v="25"/>
    <n v="160"/>
    <d v="1899-12-30T00:19:26"/>
    <d v="1899-12-30T01:01:55"/>
  </r>
  <r>
    <x v="17"/>
    <s v="2017/2018"/>
    <x v="5"/>
    <s v="CDH"/>
    <s v="CA"/>
    <s v="Academic"/>
    <m/>
    <m/>
    <m/>
    <m/>
    <m/>
    <m/>
    <m/>
    <m/>
    <m/>
    <n v="97"/>
    <n v="97"/>
    <n v="2"/>
    <n v="33"/>
    <n v="23"/>
    <n v="10"/>
    <n v="73"/>
    <d v="1899-12-30T00:22:34"/>
    <d v="1899-12-30T01:04:34"/>
  </r>
  <r>
    <x v="18"/>
    <s v="2017/2018"/>
    <x v="5"/>
    <s v="CDH"/>
    <s v="CA"/>
    <s v="Academic"/>
    <m/>
    <m/>
    <m/>
    <m/>
    <m/>
    <m/>
    <m/>
    <m/>
    <m/>
    <n v="234"/>
    <n v="234"/>
    <n v="3"/>
    <n v="107"/>
    <n v="85"/>
    <n v="22"/>
    <n v="124"/>
    <d v="1899-12-30T00:12:58"/>
    <d v="1899-12-30T00:17:46"/>
  </r>
  <r>
    <x v="19"/>
    <s v="2017/2018"/>
    <x v="5"/>
    <s v="CDH"/>
    <s v="CA"/>
    <s v="Academic"/>
    <m/>
    <m/>
    <m/>
    <m/>
    <m/>
    <m/>
    <m/>
    <m/>
    <m/>
    <n v="214"/>
    <n v="214"/>
    <n v="3"/>
    <n v="62"/>
    <n v="48"/>
    <n v="14"/>
    <n v="142"/>
    <d v="1899-12-30T00:18:29"/>
    <d v="1899-12-30T00:17:17"/>
  </r>
  <r>
    <x v="20"/>
    <s v="2017/2018"/>
    <x v="5"/>
    <s v="CDH"/>
    <s v="CA"/>
    <s v="Academic"/>
    <m/>
    <m/>
    <m/>
    <m/>
    <m/>
    <m/>
    <m/>
    <m/>
    <m/>
    <n v="177"/>
    <n v="177"/>
    <n v="1"/>
    <n v="42"/>
    <n v="37"/>
    <n v="5"/>
    <n v="144"/>
    <d v="1899-12-30T00:13:12"/>
    <d v="1899-12-30T00:17:31"/>
  </r>
  <r>
    <x v="21"/>
    <s v="2017/2018"/>
    <x v="5"/>
    <s v="CDH"/>
    <s v="CA"/>
    <s v="Academic"/>
    <m/>
    <m/>
    <m/>
    <m/>
    <m/>
    <m/>
    <m/>
    <m/>
    <m/>
    <n v="211"/>
    <n v="211"/>
    <n v="1"/>
    <n v="71"/>
    <n v="49"/>
    <n v="22"/>
    <n v="134"/>
    <d v="1899-12-30T00:20:38"/>
    <d v="1899-12-30T01:11:46"/>
  </r>
  <r>
    <x v="22"/>
    <s v="2017/2018"/>
    <x v="5"/>
    <s v="CDH"/>
    <s v="CA"/>
    <s v="Academic"/>
    <m/>
    <m/>
    <m/>
    <m/>
    <m/>
    <m/>
    <m/>
    <m/>
    <m/>
    <n v="135"/>
    <n v="133"/>
    <n v="2"/>
    <n v="31"/>
    <n v="19"/>
    <n v="12"/>
    <n v="95"/>
    <d v="1899-12-30T00:14:38"/>
    <d v="1899-12-30T01:17:31"/>
  </r>
  <r>
    <x v="23"/>
    <s v="2017/2018"/>
    <x v="5"/>
    <s v="CDH"/>
    <s v="CA"/>
    <s v="Academic"/>
    <m/>
    <m/>
    <m/>
    <m/>
    <m/>
    <m/>
    <m/>
    <m/>
    <m/>
    <n v="95"/>
    <n v="95"/>
    <n v="3"/>
    <n v="8"/>
    <n v="6"/>
    <n v="2"/>
    <n v="85"/>
    <d v="1899-12-30T01:03:07"/>
    <d v="1899-12-30T02:07:26"/>
  </r>
  <r>
    <x v="24"/>
    <s v="2018/2019"/>
    <x v="5"/>
    <s v="CDH"/>
    <s v="CA"/>
    <s v="Academic"/>
    <m/>
    <m/>
    <m/>
    <m/>
    <m/>
    <m/>
    <m/>
    <m/>
    <m/>
    <n v="139"/>
    <n v="139"/>
    <n v="0"/>
    <n v="9"/>
    <n v="8"/>
    <n v="1"/>
    <n v="126"/>
    <d v="1899-12-30T01:05:17"/>
    <d v="1899-12-30T02:18:29"/>
  </r>
  <r>
    <x v="25"/>
    <s v="2018/2019"/>
    <x v="5"/>
    <s v="CDH"/>
    <s v="CA"/>
    <s v="Academic"/>
    <m/>
    <m/>
    <m/>
    <m/>
    <m/>
    <m/>
    <m/>
    <m/>
    <m/>
    <n v="130"/>
    <n v="128"/>
    <n v="3"/>
    <n v="18"/>
    <n v="11"/>
    <n v="7"/>
    <n v="115"/>
    <d v="1899-12-30T01:01:26"/>
    <d v="1899-12-30T02:03:07"/>
  </r>
  <r>
    <x v="26"/>
    <s v="2018/2019"/>
    <x v="5"/>
    <s v="CDH"/>
    <s v="CA"/>
    <s v="Academic"/>
    <m/>
    <m/>
    <m/>
    <m/>
    <m/>
    <m/>
    <m/>
    <m/>
    <m/>
    <n v="197"/>
    <n v="197"/>
    <n v="1"/>
    <n v="0"/>
    <n v="0"/>
    <n v="0"/>
    <n v="186"/>
    <d v="1899-12-30T00:00:00"/>
    <d v="1899-12-30T02:17:02"/>
  </r>
  <r>
    <x v="27"/>
    <s v="2018/2019"/>
    <x v="5"/>
    <s v="CDH"/>
    <s v="CA"/>
    <s v="Academic"/>
    <m/>
    <m/>
    <m/>
    <m/>
    <m/>
    <m/>
    <m/>
    <m/>
    <m/>
    <n v="232"/>
    <n v="232"/>
    <n v="3"/>
    <n v="23"/>
    <n v="18"/>
    <n v="5"/>
    <n v="219"/>
    <d v="1899-12-30T00:16:48"/>
    <d v="1899-12-30T02:07:26"/>
  </r>
  <r>
    <x v="28"/>
    <s v="2018/2019"/>
    <x v="5"/>
    <s v="CDH"/>
    <s v="CA"/>
    <s v="Academic"/>
    <m/>
    <m/>
    <m/>
    <m/>
    <m/>
    <m/>
    <m/>
    <m/>
    <m/>
    <n v="185"/>
    <n v="180"/>
    <n v="0"/>
    <n v="30"/>
    <n v="25"/>
    <n v="5"/>
    <n v="147"/>
    <d v="1899-12-30T01:00:43"/>
    <d v="1899-12-30T02:14:10"/>
  </r>
  <r>
    <x v="29"/>
    <s v="2018/2019"/>
    <x v="5"/>
    <s v="CDH"/>
    <s v="CA"/>
    <s v="Academic"/>
    <m/>
    <m/>
    <m/>
    <m/>
    <m/>
    <m/>
    <m/>
    <m/>
    <m/>
    <n v="52"/>
    <n v="51"/>
    <n v="0"/>
    <n v="11"/>
    <n v="11"/>
    <n v="0"/>
    <n v="58"/>
    <d v="1899-12-30T01:17:31"/>
    <d v="1899-12-30T04:06:14"/>
  </r>
  <r>
    <x v="30"/>
    <s v="2018/2019"/>
    <x v="5"/>
    <s v="CDH"/>
    <s v="CA"/>
    <s v="Academic"/>
    <m/>
    <m/>
    <m/>
    <m/>
    <m/>
    <m/>
    <m/>
    <m/>
    <m/>
    <n v="188"/>
    <n v="187"/>
    <n v="2"/>
    <n v="12"/>
    <n v="12"/>
    <n v="0"/>
    <n v="159"/>
    <d v="1899-12-30T00:22:05"/>
    <d v="1899-12-30T05:01:12"/>
  </r>
  <r>
    <x v="1"/>
    <s v="2016/2017"/>
    <x v="6"/>
    <s v="CFS"/>
    <s v="CA"/>
    <s v="Academic"/>
    <m/>
    <m/>
    <m/>
    <m/>
    <m/>
    <m/>
    <m/>
    <m/>
    <m/>
    <n v="569"/>
    <n v="566"/>
    <n v="10"/>
    <n v="231"/>
    <n v="181"/>
    <n v="50"/>
    <n v="324"/>
    <d v="1899-12-30T01:03:36"/>
    <d v="1899-12-30T00:23:31"/>
  </r>
  <r>
    <x v="2"/>
    <s v="2016/2017"/>
    <x v="6"/>
    <s v="CFS"/>
    <s v="CA"/>
    <s v="Academic"/>
    <m/>
    <m/>
    <m/>
    <m/>
    <m/>
    <m/>
    <m/>
    <m/>
    <m/>
    <n v="1116"/>
    <n v="1104"/>
    <n v="10"/>
    <n v="533"/>
    <n v="394"/>
    <n v="139"/>
    <n v="580"/>
    <d v="1899-12-30T01:02:24"/>
    <d v="1899-12-30T00:12:29"/>
  </r>
  <r>
    <x v="3"/>
    <s v="2016/2017"/>
    <x v="6"/>
    <s v="CFS"/>
    <s v="CA"/>
    <s v="Academic"/>
    <m/>
    <m/>
    <m/>
    <m/>
    <m/>
    <m/>
    <m/>
    <m/>
    <m/>
    <n v="1078"/>
    <n v="1073"/>
    <n v="12"/>
    <n v="502"/>
    <n v="346"/>
    <n v="156"/>
    <n v="585"/>
    <d v="1899-12-30T01:03:50"/>
    <d v="1899-12-30T00:12:00"/>
  </r>
  <r>
    <x v="4"/>
    <s v="2016/2017"/>
    <x v="6"/>
    <s v="CFS"/>
    <s v="CA"/>
    <s v="Academic"/>
    <m/>
    <m/>
    <m/>
    <m/>
    <m/>
    <m/>
    <m/>
    <m/>
    <m/>
    <n v="982"/>
    <n v="970"/>
    <n v="9"/>
    <n v="456"/>
    <n v="295"/>
    <n v="161"/>
    <n v="526"/>
    <d v="1899-12-30T01:00:29"/>
    <d v="1899-12-30T00:10:19"/>
  </r>
  <r>
    <x v="5"/>
    <s v="2016/2017"/>
    <x v="6"/>
    <s v="CFS"/>
    <s v="CA"/>
    <s v="Academic"/>
    <m/>
    <m/>
    <m/>
    <m/>
    <m/>
    <m/>
    <m/>
    <m/>
    <m/>
    <n v="592"/>
    <n v="587"/>
    <n v="5"/>
    <n v="242"/>
    <n v="160"/>
    <n v="82"/>
    <n v="360"/>
    <d v="1899-12-30T01:03:22"/>
    <d v="1899-12-30T00:08:38"/>
  </r>
  <r>
    <x v="6"/>
    <s v="2016/2017"/>
    <x v="6"/>
    <s v="CFS"/>
    <s v="CA"/>
    <s v="Academic"/>
    <m/>
    <m/>
    <m/>
    <m/>
    <m/>
    <m/>
    <m/>
    <m/>
    <m/>
    <n v="1072"/>
    <n v="1063"/>
    <n v="11"/>
    <n v="550"/>
    <n v="372"/>
    <n v="178"/>
    <n v="499"/>
    <d v="1899-12-30T00:21:36"/>
    <d v="1899-12-30T00:06:43"/>
  </r>
  <r>
    <x v="7"/>
    <s v="2016/2017"/>
    <x v="6"/>
    <s v="CFS"/>
    <s v="CA"/>
    <s v="Academic"/>
    <m/>
    <m/>
    <m/>
    <m/>
    <m/>
    <m/>
    <m/>
    <m/>
    <m/>
    <n v="924"/>
    <n v="911"/>
    <n v="5"/>
    <n v="412"/>
    <n v="289"/>
    <n v="123"/>
    <n v="508"/>
    <d v="1899-12-30T00:23:02"/>
    <d v="1899-12-30T00:08:10"/>
  </r>
  <r>
    <x v="8"/>
    <s v="2016/2017"/>
    <x v="6"/>
    <s v="CFS"/>
    <s v="CA"/>
    <s v="Academic"/>
    <m/>
    <m/>
    <m/>
    <m/>
    <m/>
    <m/>
    <m/>
    <m/>
    <m/>
    <n v="1169"/>
    <n v="1157"/>
    <n v="8"/>
    <n v="566"/>
    <n v="405"/>
    <n v="161"/>
    <n v="579"/>
    <d v="1899-12-30T01:00:43"/>
    <d v="1899-12-30T00:10:05"/>
  </r>
  <r>
    <x v="9"/>
    <s v="2016/2017"/>
    <x v="6"/>
    <s v="CFS"/>
    <s v="CA"/>
    <s v="Academic"/>
    <m/>
    <m/>
    <m/>
    <m/>
    <m/>
    <m/>
    <m/>
    <m/>
    <m/>
    <n v="970"/>
    <n v="962"/>
    <n v="13"/>
    <n v="527"/>
    <n v="332"/>
    <n v="195"/>
    <n v="479"/>
    <d v="1899-12-30T01:02:38"/>
    <d v="1899-12-30T00:08:10"/>
  </r>
  <r>
    <x v="10"/>
    <s v="2016/2017"/>
    <x v="6"/>
    <s v="CFS"/>
    <s v="CA"/>
    <s v="Academic"/>
    <m/>
    <m/>
    <m/>
    <m/>
    <m/>
    <m/>
    <m/>
    <m/>
    <m/>
    <n v="843"/>
    <n v="833"/>
    <n v="10"/>
    <n v="436"/>
    <n v="289"/>
    <n v="147"/>
    <n v="405"/>
    <d v="1899-12-30T01:02:10"/>
    <d v="1899-12-30T00:09:07"/>
  </r>
  <r>
    <x v="11"/>
    <s v="2016/2017"/>
    <x v="6"/>
    <s v="CFS"/>
    <s v="CA"/>
    <s v="Academic"/>
    <m/>
    <m/>
    <m/>
    <m/>
    <m/>
    <m/>
    <m/>
    <m/>
    <m/>
    <n v="800"/>
    <n v="782"/>
    <n v="4"/>
    <n v="407"/>
    <n v="285"/>
    <n v="122"/>
    <n v="364"/>
    <d v="1899-12-30T00:20:24"/>
    <d v="1899-12-30T00:06:29"/>
  </r>
  <r>
    <x v="12"/>
    <s v="2017/2018"/>
    <x v="6"/>
    <s v="CFS"/>
    <s v="CA"/>
    <s v="Academic"/>
    <m/>
    <m/>
    <m/>
    <m/>
    <m/>
    <m/>
    <m/>
    <m/>
    <m/>
    <n v="788"/>
    <n v="780"/>
    <n v="9"/>
    <n v="381"/>
    <n v="288"/>
    <n v="93"/>
    <n v="423"/>
    <d v="1899-12-30T01:02:38"/>
    <d v="1899-12-30T00:12:58"/>
  </r>
  <r>
    <x v="13"/>
    <s v="2017/2018"/>
    <x v="6"/>
    <s v="CFS"/>
    <s v="CA"/>
    <s v="Academic"/>
    <m/>
    <m/>
    <m/>
    <m/>
    <m/>
    <m/>
    <m/>
    <m/>
    <m/>
    <n v="847"/>
    <n v="833"/>
    <n v="4"/>
    <n v="412"/>
    <n v="289"/>
    <n v="123"/>
    <n v="434"/>
    <d v="1899-12-30T00:23:31"/>
    <d v="1899-12-30T00:09:36"/>
  </r>
  <r>
    <x v="14"/>
    <s v="2017/2018"/>
    <x v="6"/>
    <s v="CFS"/>
    <s v="CA"/>
    <s v="Academic"/>
    <m/>
    <m/>
    <m/>
    <m/>
    <m/>
    <m/>
    <m/>
    <m/>
    <m/>
    <n v="922"/>
    <n v="917"/>
    <n v="7"/>
    <n v="411"/>
    <n v="310"/>
    <n v="101"/>
    <n v="513"/>
    <d v="1899-12-30T00:23:17"/>
    <d v="1899-12-30T00:10:48"/>
  </r>
  <r>
    <x v="15"/>
    <s v="2017/2018"/>
    <x v="6"/>
    <s v="CFS"/>
    <s v="CA"/>
    <s v="Academic"/>
    <m/>
    <m/>
    <m/>
    <m/>
    <m/>
    <m/>
    <m/>
    <m/>
    <m/>
    <n v="1117"/>
    <n v="1107"/>
    <n v="6"/>
    <n v="504"/>
    <n v="371"/>
    <n v="133"/>
    <n v="608"/>
    <d v="1899-12-30T01:01:12"/>
    <d v="1899-12-30T00:12:14"/>
  </r>
  <r>
    <x v="16"/>
    <s v="2017/2018"/>
    <x v="6"/>
    <s v="CFS"/>
    <s v="CA"/>
    <s v="Academic"/>
    <m/>
    <m/>
    <m/>
    <m/>
    <m/>
    <m/>
    <m/>
    <m/>
    <m/>
    <n v="1029"/>
    <n v="1023"/>
    <n v="4"/>
    <n v="483"/>
    <n v="320"/>
    <n v="163"/>
    <n v="550"/>
    <d v="1899-12-30T01:01:41"/>
    <d v="1899-12-30T00:11:17"/>
  </r>
  <r>
    <x v="17"/>
    <s v="2017/2018"/>
    <x v="6"/>
    <s v="CFS"/>
    <s v="CA"/>
    <s v="Academic"/>
    <m/>
    <m/>
    <m/>
    <m/>
    <m/>
    <m/>
    <m/>
    <m/>
    <m/>
    <n v="344"/>
    <n v="341"/>
    <n v="3"/>
    <n v="129"/>
    <n v="89"/>
    <n v="40"/>
    <n v="211"/>
    <d v="1899-12-30T00:23:46"/>
    <d v="1899-12-30T00:10:05"/>
  </r>
  <r>
    <x v="18"/>
    <s v="2017/2018"/>
    <x v="6"/>
    <s v="CFS"/>
    <s v="CA"/>
    <s v="Academic"/>
    <m/>
    <m/>
    <m/>
    <m/>
    <m/>
    <m/>
    <m/>
    <m/>
    <m/>
    <n v="709"/>
    <n v="704"/>
    <n v="7"/>
    <n v="331"/>
    <n v="248"/>
    <n v="83"/>
    <n v="375"/>
    <d v="1899-12-30T00:22:48"/>
    <d v="1899-12-30T00:11:31"/>
  </r>
  <r>
    <x v="19"/>
    <s v="2017/2018"/>
    <x v="6"/>
    <s v="CFS"/>
    <s v="CA"/>
    <s v="Academic"/>
    <m/>
    <m/>
    <m/>
    <m/>
    <m/>
    <m/>
    <m/>
    <m/>
    <m/>
    <n v="1038"/>
    <n v="1025"/>
    <n v="6"/>
    <n v="484"/>
    <n v="351"/>
    <n v="133"/>
    <n v="562"/>
    <d v="1899-12-30T01:00:00"/>
    <d v="1899-12-30T00:06:58"/>
  </r>
  <r>
    <x v="20"/>
    <s v="2017/2018"/>
    <x v="6"/>
    <s v="CFS"/>
    <s v="CA"/>
    <s v="Academic"/>
    <m/>
    <m/>
    <m/>
    <m/>
    <m/>
    <m/>
    <m/>
    <m/>
    <m/>
    <n v="1030"/>
    <n v="1020"/>
    <n v="7"/>
    <n v="513"/>
    <n v="325"/>
    <n v="188"/>
    <n v="514"/>
    <d v="1899-12-30T00:19:55"/>
    <d v="1899-12-30T00:05:17"/>
  </r>
  <r>
    <x v="21"/>
    <s v="2017/2018"/>
    <x v="6"/>
    <s v="CFS"/>
    <s v="CA"/>
    <s v="Academic"/>
    <m/>
    <m/>
    <m/>
    <m/>
    <m/>
    <m/>
    <m/>
    <m/>
    <m/>
    <n v="961"/>
    <n v="954"/>
    <n v="5"/>
    <n v="480"/>
    <n v="312"/>
    <n v="168"/>
    <n v="477"/>
    <d v="1899-12-30T00:20:10"/>
    <d v="1899-12-30T00:04:05"/>
  </r>
  <r>
    <x v="22"/>
    <s v="2017/2018"/>
    <x v="6"/>
    <s v="CFS"/>
    <s v="CA"/>
    <s v="Academic"/>
    <m/>
    <m/>
    <m/>
    <m/>
    <m/>
    <m/>
    <m/>
    <m/>
    <m/>
    <n v="889"/>
    <n v="883"/>
    <n v="8"/>
    <n v="429"/>
    <n v="313"/>
    <n v="116"/>
    <n v="436"/>
    <d v="1899-12-30T00:20:38"/>
    <d v="1899-12-30T00:04:19"/>
  </r>
  <r>
    <x v="23"/>
    <s v="2017/2018"/>
    <x v="6"/>
    <s v="CFS"/>
    <s v="CA"/>
    <s v="Academic"/>
    <m/>
    <m/>
    <m/>
    <m/>
    <m/>
    <m/>
    <m/>
    <m/>
    <m/>
    <n v="727"/>
    <n v="719"/>
    <n v="5"/>
    <n v="358"/>
    <n v="245"/>
    <n v="113"/>
    <n v="372"/>
    <d v="1899-12-30T00:20:53"/>
    <d v="1899-12-30T00:09:36"/>
  </r>
  <r>
    <x v="24"/>
    <s v="2018/2019"/>
    <x v="6"/>
    <s v="CFS"/>
    <s v="CA"/>
    <s v="Academic"/>
    <m/>
    <m/>
    <m/>
    <m/>
    <m/>
    <m/>
    <m/>
    <m/>
    <m/>
    <n v="746"/>
    <n v="731"/>
    <n v="7"/>
    <n v="420"/>
    <n v="277"/>
    <n v="143"/>
    <n v="312"/>
    <d v="1899-12-30T00:21:22"/>
    <d v="1899-12-30T00:08:10"/>
  </r>
  <r>
    <x v="25"/>
    <s v="2018/2019"/>
    <x v="6"/>
    <s v="CFS"/>
    <s v="CA"/>
    <s v="Academic"/>
    <m/>
    <m/>
    <m/>
    <m/>
    <m/>
    <m/>
    <m/>
    <m/>
    <m/>
    <n v="875"/>
    <n v="863"/>
    <n v="5"/>
    <n v="433"/>
    <n v="322"/>
    <n v="111"/>
    <n v="449"/>
    <d v="1899-12-30T00:21:50"/>
    <d v="1899-12-30T00:04:48"/>
  </r>
  <r>
    <x v="26"/>
    <s v="2018/2019"/>
    <x v="6"/>
    <s v="CFS"/>
    <s v="CA"/>
    <s v="Academic"/>
    <m/>
    <m/>
    <m/>
    <m/>
    <m/>
    <m/>
    <m/>
    <m/>
    <m/>
    <n v="1032"/>
    <n v="1023"/>
    <n v="1"/>
    <n v="492"/>
    <n v="365"/>
    <n v="127"/>
    <n v="528"/>
    <d v="1899-12-30T01:00:00"/>
    <d v="1899-12-30T00:06:00"/>
  </r>
  <r>
    <x v="27"/>
    <s v="2018/2019"/>
    <x v="6"/>
    <s v="CFS"/>
    <s v="CA"/>
    <s v="Academic"/>
    <m/>
    <m/>
    <m/>
    <m/>
    <m/>
    <m/>
    <m/>
    <m/>
    <m/>
    <n v="1062"/>
    <n v="1052"/>
    <n v="5"/>
    <n v="531"/>
    <n v="387"/>
    <n v="144"/>
    <n v="542"/>
    <d v="1899-12-30T01:02:24"/>
    <d v="1899-12-30T00:06:00"/>
  </r>
  <r>
    <x v="28"/>
    <s v="2018/2019"/>
    <x v="6"/>
    <s v="CFS"/>
    <s v="CA"/>
    <s v="Academic"/>
    <m/>
    <m/>
    <m/>
    <m/>
    <m/>
    <m/>
    <m/>
    <m/>
    <m/>
    <n v="935"/>
    <n v="926"/>
    <n v="7"/>
    <n v="443"/>
    <n v="305"/>
    <n v="138"/>
    <n v="493"/>
    <d v="1899-12-30T01:01:55"/>
    <d v="1899-12-30T00:06:58"/>
  </r>
  <r>
    <x v="29"/>
    <s v="2018/2019"/>
    <x v="6"/>
    <s v="CFS"/>
    <s v="CA"/>
    <s v="Academic"/>
    <m/>
    <m/>
    <m/>
    <m/>
    <m/>
    <m/>
    <m/>
    <m/>
    <m/>
    <n v="652"/>
    <n v="647"/>
    <n v="5"/>
    <n v="210"/>
    <n v="141"/>
    <n v="69"/>
    <n v="303"/>
    <d v="1899-12-30T01:06:00"/>
    <d v="1899-12-30T00:23:31"/>
  </r>
  <r>
    <x v="30"/>
    <s v="2018/2019"/>
    <x v="6"/>
    <s v="CFS"/>
    <s v="CA"/>
    <s v="Academic"/>
    <m/>
    <m/>
    <m/>
    <m/>
    <m/>
    <m/>
    <m/>
    <m/>
    <m/>
    <n v="1088"/>
    <n v="1077"/>
    <n v="6"/>
    <n v="560"/>
    <n v="408"/>
    <n v="152"/>
    <n v="658"/>
    <d v="1899-12-30T01:03:07"/>
    <d v="1899-12-30T01:13:12"/>
  </r>
  <r>
    <x v="1"/>
    <s v="2016/2017"/>
    <x v="7"/>
    <s v="CFI"/>
    <s v="CA"/>
    <s v="Academic"/>
    <m/>
    <m/>
    <m/>
    <m/>
    <m/>
    <m/>
    <m/>
    <m/>
    <m/>
    <n v="1650"/>
    <n v="1644"/>
    <n v="31"/>
    <n v="669"/>
    <n v="326"/>
    <n v="343"/>
    <n v="983"/>
    <d v="1899-12-30T00:17:02"/>
    <d v="1899-12-30T00:04:48"/>
  </r>
  <r>
    <x v="2"/>
    <s v="2016/2017"/>
    <x v="7"/>
    <s v="CFI"/>
    <s v="CA"/>
    <s v="Academic"/>
    <m/>
    <m/>
    <m/>
    <m/>
    <m/>
    <m/>
    <m/>
    <m/>
    <m/>
    <n v="2245"/>
    <n v="2238"/>
    <n v="11"/>
    <n v="945"/>
    <n v="383"/>
    <n v="562"/>
    <n v="1295"/>
    <d v="1899-12-30T00:17:17"/>
    <d v="1899-12-30T00:05:17"/>
  </r>
  <r>
    <x v="3"/>
    <s v="2016/2017"/>
    <x v="7"/>
    <s v="CFI"/>
    <s v="CA"/>
    <s v="Academic"/>
    <m/>
    <m/>
    <m/>
    <m/>
    <m/>
    <m/>
    <m/>
    <m/>
    <m/>
    <n v="2345"/>
    <n v="2334"/>
    <n v="17"/>
    <n v="984"/>
    <n v="350"/>
    <n v="634"/>
    <n v="1339"/>
    <d v="1899-12-30T00:16:48"/>
    <d v="1899-12-30T00:06:29"/>
  </r>
  <r>
    <x v="4"/>
    <s v="2016/2017"/>
    <x v="7"/>
    <s v="CFI"/>
    <s v="CA"/>
    <s v="Academic"/>
    <m/>
    <m/>
    <m/>
    <m/>
    <m/>
    <m/>
    <m/>
    <m/>
    <m/>
    <n v="2357"/>
    <n v="2348"/>
    <n v="10"/>
    <n v="1009"/>
    <n v="330"/>
    <n v="679"/>
    <n v="1364"/>
    <d v="1899-12-30T00:15:07"/>
    <d v="1899-12-30T00:05:17"/>
  </r>
  <r>
    <x v="5"/>
    <s v="2016/2017"/>
    <x v="7"/>
    <s v="CFI"/>
    <s v="CA"/>
    <s v="Academic"/>
    <m/>
    <m/>
    <m/>
    <m/>
    <m/>
    <m/>
    <m/>
    <m/>
    <m/>
    <n v="1015"/>
    <n v="1011"/>
    <n v="8"/>
    <n v="404"/>
    <n v="134"/>
    <n v="270"/>
    <n v="635"/>
    <d v="1899-12-30T00:14:38"/>
    <d v="1899-12-30T00:06:00"/>
  </r>
  <r>
    <x v="6"/>
    <s v="2016/2017"/>
    <x v="7"/>
    <s v="CFI"/>
    <s v="CA"/>
    <s v="Academic"/>
    <m/>
    <m/>
    <m/>
    <m/>
    <m/>
    <m/>
    <m/>
    <m/>
    <m/>
    <n v="2083"/>
    <n v="2077"/>
    <n v="8"/>
    <n v="929"/>
    <n v="420"/>
    <n v="509"/>
    <n v="1118"/>
    <d v="1899-12-30T00:18:29"/>
    <d v="1899-12-30T00:06:14"/>
  </r>
  <r>
    <x v="7"/>
    <s v="2016/2017"/>
    <x v="7"/>
    <s v="CFI"/>
    <s v="CA"/>
    <s v="Academic"/>
    <m/>
    <m/>
    <m/>
    <m/>
    <m/>
    <m/>
    <m/>
    <m/>
    <m/>
    <n v="2254"/>
    <n v="2246"/>
    <n v="4"/>
    <n v="958"/>
    <n v="319"/>
    <n v="639"/>
    <n v="1298"/>
    <d v="1899-12-30T00:16:48"/>
    <d v="1899-12-30T00:06:29"/>
  </r>
  <r>
    <x v="8"/>
    <s v="2016/2017"/>
    <x v="7"/>
    <s v="CFI"/>
    <s v="CA"/>
    <s v="Academic"/>
    <m/>
    <m/>
    <m/>
    <m/>
    <m/>
    <m/>
    <m/>
    <m/>
    <m/>
    <n v="2374"/>
    <n v="2364"/>
    <n v="11"/>
    <n v="1041"/>
    <n v="335"/>
    <n v="706"/>
    <n v="1327"/>
    <d v="1899-12-30T00:15:22"/>
    <d v="1899-12-30T00:05:46"/>
  </r>
  <r>
    <x v="9"/>
    <s v="2016/2017"/>
    <x v="7"/>
    <s v="CFI"/>
    <s v="CA"/>
    <s v="Academic"/>
    <m/>
    <m/>
    <m/>
    <m/>
    <m/>
    <m/>
    <m/>
    <m/>
    <m/>
    <n v="2150"/>
    <n v="2143"/>
    <n v="8"/>
    <n v="893"/>
    <n v="360"/>
    <n v="533"/>
    <n v="1279"/>
    <d v="1899-12-30T00:17:31"/>
    <d v="1899-12-30T00:06:14"/>
  </r>
  <r>
    <x v="10"/>
    <s v="2016/2017"/>
    <x v="7"/>
    <s v="CFI"/>
    <s v="CA"/>
    <s v="Academic"/>
    <m/>
    <m/>
    <m/>
    <m/>
    <m/>
    <m/>
    <m/>
    <m/>
    <m/>
    <n v="1762"/>
    <n v="1753"/>
    <n v="11"/>
    <n v="723"/>
    <n v="288"/>
    <n v="435"/>
    <n v="1021"/>
    <d v="1899-12-30T00:18:58"/>
    <d v="1899-12-30T00:05:46"/>
  </r>
  <r>
    <x v="11"/>
    <s v="2016/2017"/>
    <x v="7"/>
    <s v="CFI"/>
    <s v="CA"/>
    <s v="Academic"/>
    <m/>
    <m/>
    <m/>
    <m/>
    <m/>
    <m/>
    <m/>
    <m/>
    <m/>
    <n v="1531"/>
    <n v="1525"/>
    <n v="12"/>
    <n v="593"/>
    <n v="284"/>
    <n v="309"/>
    <n v="945"/>
    <d v="1899-12-30T00:18:00"/>
    <d v="1899-12-30T00:05:02"/>
  </r>
  <r>
    <x v="12"/>
    <s v="2017/2018"/>
    <x v="7"/>
    <s v="CFI"/>
    <s v="CA"/>
    <s v="Academic"/>
    <m/>
    <m/>
    <m/>
    <m/>
    <m/>
    <m/>
    <m/>
    <m/>
    <m/>
    <n v="1452"/>
    <n v="1445"/>
    <n v="10"/>
    <n v="540"/>
    <n v="248"/>
    <n v="292"/>
    <n v="909"/>
    <d v="1899-12-30T00:19:55"/>
    <d v="1899-12-30T00:06:43"/>
  </r>
  <r>
    <x v="13"/>
    <s v="2017/2018"/>
    <x v="7"/>
    <s v="CFI"/>
    <s v="CA"/>
    <s v="Academic"/>
    <m/>
    <m/>
    <m/>
    <m/>
    <m/>
    <m/>
    <m/>
    <m/>
    <m/>
    <n v="1421"/>
    <n v="1418"/>
    <n v="6"/>
    <n v="490"/>
    <n v="241"/>
    <n v="249"/>
    <n v="918"/>
    <d v="1899-12-30T00:17:46"/>
    <d v="1899-12-30T00:06:00"/>
  </r>
  <r>
    <x v="14"/>
    <s v="2017/2018"/>
    <x v="7"/>
    <s v="CFI"/>
    <s v="CA"/>
    <s v="Academic"/>
    <m/>
    <m/>
    <m/>
    <m/>
    <m/>
    <m/>
    <m/>
    <m/>
    <m/>
    <n v="1973"/>
    <n v="1966"/>
    <n v="9"/>
    <n v="703"/>
    <n v="281"/>
    <n v="422"/>
    <n v="1274"/>
    <d v="1899-12-30T00:16:48"/>
    <d v="1899-12-30T00:06:43"/>
  </r>
  <r>
    <x v="15"/>
    <s v="2017/2018"/>
    <x v="7"/>
    <s v="CFI"/>
    <s v="CA"/>
    <s v="Academic"/>
    <m/>
    <m/>
    <m/>
    <m/>
    <m/>
    <m/>
    <m/>
    <m/>
    <m/>
    <n v="2288"/>
    <n v="2286"/>
    <n v="16"/>
    <n v="825"/>
    <n v="326"/>
    <n v="499"/>
    <n v="1460"/>
    <d v="1899-12-30T00:17:46"/>
    <d v="1899-12-30T00:05:46"/>
  </r>
  <r>
    <x v="16"/>
    <s v="2017/2018"/>
    <x v="7"/>
    <s v="CFI"/>
    <s v="CA"/>
    <s v="Academic"/>
    <m/>
    <m/>
    <m/>
    <m/>
    <m/>
    <m/>
    <m/>
    <m/>
    <m/>
    <n v="2130"/>
    <n v="2127"/>
    <n v="5"/>
    <n v="825"/>
    <n v="325"/>
    <n v="500"/>
    <n v="1316"/>
    <d v="1899-12-30T00:19:55"/>
    <d v="1899-12-30T00:07:26"/>
  </r>
  <r>
    <x v="17"/>
    <s v="2017/2018"/>
    <x v="7"/>
    <s v="CFI"/>
    <s v="CA"/>
    <s v="Academic"/>
    <m/>
    <m/>
    <m/>
    <m/>
    <m/>
    <m/>
    <m/>
    <m/>
    <m/>
    <n v="1030"/>
    <n v="1028"/>
    <n v="2"/>
    <n v="385"/>
    <n v="144"/>
    <n v="241"/>
    <n v="664"/>
    <d v="1899-12-30T00:16:34"/>
    <d v="1899-12-30T00:06:43"/>
  </r>
  <r>
    <x v="18"/>
    <s v="2017/2018"/>
    <x v="7"/>
    <s v="CFI"/>
    <s v="CA"/>
    <s v="Academic"/>
    <m/>
    <m/>
    <m/>
    <m/>
    <m/>
    <m/>
    <m/>
    <m/>
    <m/>
    <n v="1961"/>
    <n v="1955"/>
    <n v="4"/>
    <n v="806"/>
    <n v="401"/>
    <n v="405"/>
    <n v="1116"/>
    <d v="1899-12-30T00:20:38"/>
    <d v="1899-12-30T00:07:26"/>
  </r>
  <r>
    <x v="19"/>
    <s v="2017/2018"/>
    <x v="7"/>
    <s v="CFI"/>
    <s v="CA"/>
    <s v="Academic"/>
    <m/>
    <m/>
    <m/>
    <m/>
    <m/>
    <m/>
    <m/>
    <m/>
    <m/>
    <n v="2005"/>
    <n v="1988"/>
    <n v="8"/>
    <n v="796"/>
    <n v="285"/>
    <n v="511"/>
    <n v="1226"/>
    <d v="1899-12-30T00:16:19"/>
    <d v="1899-12-30T00:04:19"/>
  </r>
  <r>
    <x v="20"/>
    <s v="2017/2018"/>
    <x v="7"/>
    <s v="CFI"/>
    <s v="CA"/>
    <s v="Academic"/>
    <m/>
    <m/>
    <m/>
    <m/>
    <m/>
    <m/>
    <m/>
    <m/>
    <m/>
    <n v="1957"/>
    <n v="1945"/>
    <n v="7"/>
    <n v="774"/>
    <n v="302"/>
    <n v="472"/>
    <n v="1191"/>
    <d v="1899-12-30T00:18:14"/>
    <d v="1899-12-30T00:06:14"/>
  </r>
  <r>
    <x v="21"/>
    <s v="2017/2018"/>
    <x v="7"/>
    <s v="CFI"/>
    <s v="CA"/>
    <s v="Academic"/>
    <m/>
    <m/>
    <m/>
    <m/>
    <m/>
    <m/>
    <m/>
    <m/>
    <m/>
    <n v="1958"/>
    <n v="1952"/>
    <n v="10"/>
    <n v="769"/>
    <n v="310"/>
    <n v="459"/>
    <n v="1153"/>
    <d v="1899-12-30T00:16:34"/>
    <d v="1899-12-30T00:05:46"/>
  </r>
  <r>
    <x v="22"/>
    <s v="2017/2018"/>
    <x v="7"/>
    <s v="CFI"/>
    <s v="CA"/>
    <s v="Academic"/>
    <m/>
    <m/>
    <m/>
    <m/>
    <m/>
    <m/>
    <m/>
    <m/>
    <m/>
    <n v="1451"/>
    <n v="1447"/>
    <n v="6"/>
    <n v="548"/>
    <n v="240"/>
    <n v="308"/>
    <n v="874"/>
    <d v="1899-12-30T00:17:46"/>
    <d v="1899-12-30T00:05:31"/>
  </r>
  <r>
    <x v="23"/>
    <s v="2017/2018"/>
    <x v="7"/>
    <s v="CFI"/>
    <s v="CA"/>
    <s v="Academic"/>
    <m/>
    <m/>
    <m/>
    <m/>
    <m/>
    <m/>
    <m/>
    <m/>
    <m/>
    <n v="1205"/>
    <n v="1202"/>
    <n v="7"/>
    <n v="448"/>
    <n v="197"/>
    <n v="251"/>
    <n v="755"/>
    <d v="1899-12-30T00:18:00"/>
    <d v="1899-12-30T00:07:26"/>
  </r>
  <r>
    <x v="24"/>
    <s v="2018/2019"/>
    <x v="7"/>
    <s v="CFI"/>
    <s v="CA"/>
    <s v="Academic"/>
    <m/>
    <m/>
    <m/>
    <m/>
    <m/>
    <m/>
    <m/>
    <m/>
    <m/>
    <n v="1260"/>
    <n v="1254"/>
    <n v="7"/>
    <n v="471"/>
    <n v="200"/>
    <n v="271"/>
    <n v="744"/>
    <d v="1899-12-30T00:18:14"/>
    <d v="1899-12-30T00:06:58"/>
  </r>
  <r>
    <x v="25"/>
    <s v="2018/2019"/>
    <x v="7"/>
    <s v="CFI"/>
    <s v="CA"/>
    <s v="Academic"/>
    <m/>
    <m/>
    <m/>
    <m/>
    <m/>
    <m/>
    <m/>
    <m/>
    <m/>
    <n v="1383"/>
    <n v="1382"/>
    <n v="10"/>
    <n v="469"/>
    <n v="227"/>
    <n v="242"/>
    <n v="906"/>
    <d v="1899-12-30T00:19:12"/>
    <d v="1899-12-30T00:08:10"/>
  </r>
  <r>
    <x v="26"/>
    <s v="2018/2019"/>
    <x v="7"/>
    <s v="CFI"/>
    <s v="CA"/>
    <s v="Academic"/>
    <m/>
    <m/>
    <m/>
    <m/>
    <m/>
    <m/>
    <m/>
    <m/>
    <m/>
    <n v="1661"/>
    <n v="1656"/>
    <n v="7"/>
    <n v="627"/>
    <n v="266"/>
    <n v="361"/>
    <n v="1031"/>
    <d v="1899-12-30T00:17:02"/>
    <d v="1899-12-30T00:07:26"/>
  </r>
  <r>
    <x v="27"/>
    <s v="2018/2019"/>
    <x v="7"/>
    <s v="CFI"/>
    <s v="CA"/>
    <s v="Academic"/>
    <m/>
    <m/>
    <m/>
    <m/>
    <m/>
    <m/>
    <m/>
    <m/>
    <m/>
    <n v="2222"/>
    <n v="2214"/>
    <n v="16"/>
    <n v="879"/>
    <n v="345"/>
    <n v="534"/>
    <n v="1363"/>
    <d v="1899-12-30T00:19:41"/>
    <d v="1899-12-30T00:08:10"/>
  </r>
  <r>
    <x v="28"/>
    <s v="2018/2019"/>
    <x v="7"/>
    <s v="CFI"/>
    <s v="CA"/>
    <s v="Academic"/>
    <m/>
    <m/>
    <m/>
    <m/>
    <m/>
    <m/>
    <m/>
    <m/>
    <m/>
    <n v="1991"/>
    <n v="1984"/>
    <n v="21"/>
    <n v="741"/>
    <n v="284"/>
    <n v="457"/>
    <n v="1242"/>
    <d v="1899-12-30T00:21:22"/>
    <d v="1899-12-30T00:09:22"/>
  </r>
  <r>
    <x v="29"/>
    <s v="2018/2019"/>
    <x v="7"/>
    <s v="CFI"/>
    <s v="CA"/>
    <s v="Academic"/>
    <m/>
    <m/>
    <m/>
    <m/>
    <m/>
    <m/>
    <m/>
    <m/>
    <m/>
    <n v="959"/>
    <n v="956"/>
    <n v="6"/>
    <n v="355"/>
    <n v="159"/>
    <n v="196"/>
    <n v="633"/>
    <d v="1899-12-30T00:20:24"/>
    <d v="1899-12-30T00:07:55"/>
  </r>
  <r>
    <x v="30"/>
    <s v="2018/2019"/>
    <x v="7"/>
    <s v="CFI"/>
    <s v="CA"/>
    <s v="Academic"/>
    <m/>
    <m/>
    <m/>
    <m/>
    <m/>
    <m/>
    <m/>
    <m/>
    <m/>
    <n v="1975"/>
    <n v="1973"/>
    <n v="11"/>
    <n v="736"/>
    <n v="357"/>
    <n v="379"/>
    <n v="1209"/>
    <d v="1899-12-30T00:22:19"/>
    <d v="1899-12-30T00:08:24"/>
  </r>
  <r>
    <x v="1"/>
    <s v="2016/2017"/>
    <x v="8"/>
    <s v="CLA"/>
    <s v="CA"/>
    <s v="Academic"/>
    <m/>
    <m/>
    <m/>
    <m/>
    <m/>
    <m/>
    <m/>
    <m/>
    <m/>
    <n v="767"/>
    <n v="763"/>
    <n v="26"/>
    <n v="244"/>
    <n v="218"/>
    <n v="26"/>
    <n v="529"/>
    <d v="1899-12-30T00:12:58"/>
    <d v="1899-12-30T00:04:48"/>
  </r>
  <r>
    <x v="2"/>
    <s v="2016/2017"/>
    <x v="8"/>
    <s v="CLA"/>
    <s v="CA"/>
    <s v="Academic"/>
    <m/>
    <m/>
    <m/>
    <m/>
    <m/>
    <m/>
    <m/>
    <m/>
    <m/>
    <n v="998"/>
    <n v="989"/>
    <n v="7"/>
    <n v="252"/>
    <n v="230"/>
    <n v="22"/>
    <n v="752"/>
    <d v="1899-12-30T00:10:48"/>
    <d v="1899-12-30T00:04:34"/>
  </r>
  <r>
    <x v="3"/>
    <s v="2016/2017"/>
    <x v="8"/>
    <s v="CLA"/>
    <s v="CA"/>
    <s v="Academic"/>
    <m/>
    <m/>
    <m/>
    <m/>
    <m/>
    <m/>
    <m/>
    <m/>
    <m/>
    <n v="820"/>
    <n v="811"/>
    <n v="4"/>
    <n v="200"/>
    <n v="172"/>
    <n v="28"/>
    <n v="614"/>
    <d v="1899-12-30T00:10:19"/>
    <d v="1899-12-30T00:06:29"/>
  </r>
  <r>
    <x v="4"/>
    <s v="2016/2017"/>
    <x v="8"/>
    <s v="CLA"/>
    <s v="CA"/>
    <s v="Academic"/>
    <m/>
    <m/>
    <m/>
    <m/>
    <m/>
    <m/>
    <m/>
    <m/>
    <m/>
    <n v="777"/>
    <n v="767"/>
    <n v="9"/>
    <n v="223"/>
    <n v="184"/>
    <n v="39"/>
    <n v="550"/>
    <d v="1899-12-30T00:10:34"/>
    <d v="1899-12-30T00:05:46"/>
  </r>
  <r>
    <x v="5"/>
    <s v="2016/2017"/>
    <x v="8"/>
    <s v="CLA"/>
    <s v="CA"/>
    <s v="Academic"/>
    <m/>
    <m/>
    <m/>
    <m/>
    <m/>
    <m/>
    <m/>
    <m/>
    <m/>
    <n v="314"/>
    <n v="313"/>
    <n v="2"/>
    <n v="61"/>
    <n v="45"/>
    <n v="16"/>
    <n v="258"/>
    <d v="1899-12-30T00:12:58"/>
    <d v="1899-12-30T00:08:53"/>
  </r>
  <r>
    <x v="6"/>
    <s v="2016/2017"/>
    <x v="8"/>
    <s v="CLA"/>
    <s v="CA"/>
    <s v="Academic"/>
    <m/>
    <m/>
    <m/>
    <m/>
    <m/>
    <m/>
    <m/>
    <m/>
    <m/>
    <n v="977"/>
    <n v="974"/>
    <n v="10"/>
    <n v="232"/>
    <n v="202"/>
    <n v="30"/>
    <n v="742"/>
    <d v="1899-12-30T00:14:10"/>
    <d v="1899-12-30T00:10:48"/>
  </r>
  <r>
    <x v="7"/>
    <s v="2016/2017"/>
    <x v="8"/>
    <s v="CLA"/>
    <s v="CA"/>
    <s v="Academic"/>
    <m/>
    <m/>
    <m/>
    <m/>
    <m/>
    <m/>
    <m/>
    <m/>
    <m/>
    <n v="816"/>
    <n v="809"/>
    <n v="4"/>
    <n v="198"/>
    <n v="177"/>
    <n v="21"/>
    <n v="614"/>
    <d v="1899-12-30T00:08:10"/>
    <d v="1899-12-30T00:04:19"/>
  </r>
  <r>
    <x v="8"/>
    <s v="2016/2017"/>
    <x v="8"/>
    <s v="CLA"/>
    <s v="CA"/>
    <s v="Academic"/>
    <m/>
    <m/>
    <m/>
    <m/>
    <m/>
    <m/>
    <m/>
    <m/>
    <m/>
    <n v="822"/>
    <n v="814"/>
    <n v="1"/>
    <n v="198"/>
    <n v="160"/>
    <n v="38"/>
    <n v="604"/>
    <d v="1899-12-30T00:09:22"/>
    <d v="1899-12-30T00:03:50"/>
  </r>
  <r>
    <x v="9"/>
    <s v="2016/2017"/>
    <x v="8"/>
    <s v="CLA"/>
    <s v="CA"/>
    <s v="Academic"/>
    <m/>
    <m/>
    <m/>
    <m/>
    <m/>
    <m/>
    <m/>
    <m/>
    <m/>
    <n v="751"/>
    <n v="748"/>
    <n v="2"/>
    <n v="210"/>
    <n v="178"/>
    <n v="32"/>
    <n v="553"/>
    <d v="1899-12-30T00:07:55"/>
    <d v="1899-12-30T00:06:58"/>
  </r>
  <r>
    <x v="10"/>
    <s v="2016/2017"/>
    <x v="8"/>
    <s v="CLA"/>
    <s v="CA"/>
    <s v="Academic"/>
    <m/>
    <m/>
    <m/>
    <m/>
    <m/>
    <m/>
    <m/>
    <m/>
    <m/>
    <n v="633"/>
    <n v="627"/>
    <n v="3"/>
    <n v="159"/>
    <n v="146"/>
    <n v="13"/>
    <n v="483"/>
    <d v="1899-12-30T00:10:34"/>
    <d v="1899-12-30T00:08:53"/>
  </r>
  <r>
    <x v="11"/>
    <s v="2016/2017"/>
    <x v="8"/>
    <s v="CLA"/>
    <s v="CA"/>
    <s v="Academic"/>
    <m/>
    <m/>
    <m/>
    <m/>
    <m/>
    <m/>
    <m/>
    <m/>
    <m/>
    <n v="543"/>
    <n v="538"/>
    <n v="6"/>
    <n v="186"/>
    <n v="164"/>
    <n v="22"/>
    <n v="352"/>
    <d v="1899-12-30T00:07:55"/>
    <d v="1899-12-30T00:03:07"/>
  </r>
  <r>
    <x v="12"/>
    <s v="2017/2018"/>
    <x v="8"/>
    <s v="CLA"/>
    <s v="CA"/>
    <s v="Academic"/>
    <m/>
    <m/>
    <m/>
    <m/>
    <m/>
    <m/>
    <m/>
    <m/>
    <m/>
    <n v="485"/>
    <n v="475"/>
    <n v="3"/>
    <n v="155"/>
    <n v="139"/>
    <n v="16"/>
    <n v="333"/>
    <d v="1899-12-30T00:09:50"/>
    <d v="1899-12-30T00:06:58"/>
  </r>
  <r>
    <x v="13"/>
    <s v="2017/2018"/>
    <x v="8"/>
    <s v="CLA"/>
    <s v="CA"/>
    <s v="Academic"/>
    <m/>
    <m/>
    <m/>
    <m/>
    <m/>
    <m/>
    <m/>
    <m/>
    <m/>
    <n v="632"/>
    <n v="625"/>
    <n v="2"/>
    <n v="203"/>
    <n v="183"/>
    <n v="20"/>
    <n v="423"/>
    <d v="1899-12-30T00:08:53"/>
    <d v="1899-12-30T00:06:43"/>
  </r>
  <r>
    <x v="14"/>
    <s v="2017/2018"/>
    <x v="8"/>
    <s v="CLA"/>
    <s v="CA"/>
    <s v="Academic"/>
    <m/>
    <m/>
    <m/>
    <m/>
    <m/>
    <m/>
    <m/>
    <m/>
    <m/>
    <n v="883"/>
    <n v="876"/>
    <n v="6"/>
    <n v="213"/>
    <n v="189"/>
    <n v="24"/>
    <n v="666"/>
    <d v="1899-12-30T00:11:46"/>
    <d v="1899-12-30T00:06:43"/>
  </r>
  <r>
    <x v="15"/>
    <s v="2017/2018"/>
    <x v="8"/>
    <s v="CLA"/>
    <s v="CA"/>
    <s v="Academic"/>
    <m/>
    <m/>
    <m/>
    <m/>
    <m/>
    <m/>
    <m/>
    <m/>
    <m/>
    <n v="915"/>
    <n v="906"/>
    <n v="5"/>
    <n v="230"/>
    <n v="201"/>
    <n v="29"/>
    <n v="677"/>
    <d v="1899-12-30T00:10:34"/>
    <d v="1899-12-30T00:06:00"/>
  </r>
  <r>
    <x v="16"/>
    <s v="2017/2018"/>
    <x v="8"/>
    <s v="CLA"/>
    <s v="CA"/>
    <s v="Academic"/>
    <m/>
    <m/>
    <m/>
    <m/>
    <m/>
    <m/>
    <m/>
    <m/>
    <m/>
    <n v="718"/>
    <n v="713"/>
    <n v="5"/>
    <n v="200"/>
    <n v="177"/>
    <n v="23"/>
    <n v="524"/>
    <d v="1899-12-30T00:19:55"/>
    <d v="1899-12-30T00:10:19"/>
  </r>
  <r>
    <x v="17"/>
    <s v="2017/2018"/>
    <x v="8"/>
    <s v="CLA"/>
    <s v="CA"/>
    <s v="Academic"/>
    <m/>
    <m/>
    <m/>
    <m/>
    <m/>
    <m/>
    <m/>
    <m/>
    <m/>
    <n v="230"/>
    <n v="230"/>
    <n v="2"/>
    <n v="57"/>
    <n v="49"/>
    <n v="8"/>
    <n v="178"/>
    <d v="1899-12-30T00:09:22"/>
    <d v="1899-12-30T00:05:17"/>
  </r>
  <r>
    <x v="18"/>
    <s v="2017/2018"/>
    <x v="8"/>
    <s v="CLA"/>
    <s v="CA"/>
    <s v="Academic"/>
    <m/>
    <m/>
    <m/>
    <m/>
    <m/>
    <m/>
    <m/>
    <m/>
    <m/>
    <n v="914"/>
    <n v="903"/>
    <n v="7"/>
    <n v="230"/>
    <n v="207"/>
    <n v="23"/>
    <n v="676"/>
    <d v="1899-12-30T00:19:12"/>
    <d v="1899-12-30T00:07:41"/>
  </r>
  <r>
    <x v="19"/>
    <s v="2017/2018"/>
    <x v="8"/>
    <s v="CLA"/>
    <s v="CA"/>
    <s v="Academic"/>
    <m/>
    <m/>
    <m/>
    <m/>
    <m/>
    <m/>
    <m/>
    <m/>
    <m/>
    <n v="795"/>
    <n v="784"/>
    <n v="3"/>
    <n v="174"/>
    <n v="147"/>
    <n v="27"/>
    <n v="617"/>
    <d v="1899-12-30T01:03:22"/>
    <d v="1899-12-30T00:11:31"/>
  </r>
  <r>
    <x v="20"/>
    <s v="2017/2018"/>
    <x v="8"/>
    <s v="CLA"/>
    <s v="CA"/>
    <s v="Academic"/>
    <m/>
    <m/>
    <m/>
    <m/>
    <m/>
    <m/>
    <m/>
    <m/>
    <m/>
    <n v="686"/>
    <n v="677"/>
    <n v="4"/>
    <n v="196"/>
    <n v="179"/>
    <n v="17"/>
    <n v="492"/>
    <d v="1899-12-30T00:20:24"/>
    <d v="1899-12-30T00:09:07"/>
  </r>
  <r>
    <x v="21"/>
    <s v="2017/2018"/>
    <x v="8"/>
    <s v="CLA"/>
    <s v="CA"/>
    <s v="Academic"/>
    <m/>
    <m/>
    <m/>
    <m/>
    <m/>
    <m/>
    <m/>
    <m/>
    <m/>
    <n v="698"/>
    <n v="695"/>
    <n v="6"/>
    <n v="185"/>
    <n v="162"/>
    <n v="23"/>
    <n v="512"/>
    <d v="1899-12-30T00:21:36"/>
    <d v="1899-12-30T00:09:22"/>
  </r>
  <r>
    <x v="22"/>
    <s v="2017/2018"/>
    <x v="8"/>
    <s v="CLA"/>
    <s v="CA"/>
    <s v="Academic"/>
    <m/>
    <m/>
    <m/>
    <m/>
    <m/>
    <m/>
    <m/>
    <m/>
    <m/>
    <n v="511"/>
    <n v="506"/>
    <n v="0"/>
    <n v="160"/>
    <n v="144"/>
    <n v="16"/>
    <n v="352"/>
    <d v="1899-12-30T00:18:58"/>
    <d v="1899-12-30T00:09:36"/>
  </r>
  <r>
    <x v="23"/>
    <s v="2017/2018"/>
    <x v="8"/>
    <s v="CLA"/>
    <s v="CA"/>
    <s v="Academic"/>
    <m/>
    <m/>
    <m/>
    <m/>
    <m/>
    <m/>
    <m/>
    <m/>
    <m/>
    <n v="496"/>
    <n v="487"/>
    <n v="3"/>
    <n v="146"/>
    <n v="126"/>
    <n v="20"/>
    <n v="342"/>
    <d v="1899-12-30T00:13:26"/>
    <d v="1899-12-30T00:10:05"/>
  </r>
  <r>
    <x v="24"/>
    <s v="2018/2019"/>
    <x v="8"/>
    <s v="CLA"/>
    <s v="CA"/>
    <s v="Academic"/>
    <m/>
    <m/>
    <m/>
    <m/>
    <m/>
    <m/>
    <m/>
    <m/>
    <m/>
    <n v="498"/>
    <n v="493"/>
    <n v="1"/>
    <n v="162"/>
    <n v="138"/>
    <n v="24"/>
    <n v="316"/>
    <d v="1899-12-30T00:23:31"/>
    <d v="1899-12-30T00:06:58"/>
  </r>
  <r>
    <x v="25"/>
    <s v="2018/2019"/>
    <x v="8"/>
    <s v="CLA"/>
    <s v="CA"/>
    <s v="Academic"/>
    <m/>
    <m/>
    <m/>
    <m/>
    <m/>
    <m/>
    <m/>
    <m/>
    <m/>
    <n v="676"/>
    <n v="670"/>
    <n v="3"/>
    <n v="194"/>
    <n v="178"/>
    <n v="16"/>
    <n v="461"/>
    <d v="1899-12-30T01:03:50"/>
    <d v="1899-12-30T00:12:00"/>
  </r>
  <r>
    <x v="26"/>
    <s v="2018/2019"/>
    <x v="8"/>
    <s v="CLA"/>
    <s v="CA"/>
    <s v="Academic"/>
    <m/>
    <m/>
    <m/>
    <m/>
    <m/>
    <m/>
    <m/>
    <m/>
    <m/>
    <n v="832"/>
    <n v="822"/>
    <n v="3"/>
    <n v="101"/>
    <n v="93"/>
    <n v="8"/>
    <n v="726"/>
    <d v="1899-12-30T02:06:14"/>
    <d v="1899-12-30T00:21:22"/>
  </r>
  <r>
    <x v="27"/>
    <s v="2018/2019"/>
    <x v="8"/>
    <s v="CLA"/>
    <s v="CA"/>
    <s v="Academic"/>
    <m/>
    <m/>
    <m/>
    <m/>
    <m/>
    <m/>
    <m/>
    <m/>
    <m/>
    <n v="903"/>
    <n v="896"/>
    <n v="10"/>
    <n v="115"/>
    <n v="107"/>
    <n v="8"/>
    <n v="809"/>
    <d v="1899-12-30T01:14:10"/>
    <d v="1899-12-30T00:21:50"/>
  </r>
  <r>
    <x v="28"/>
    <s v="2018/2019"/>
    <x v="8"/>
    <s v="CLA"/>
    <s v="CA"/>
    <s v="Academic"/>
    <m/>
    <m/>
    <m/>
    <m/>
    <m/>
    <m/>
    <m/>
    <m/>
    <m/>
    <n v="694"/>
    <n v="689"/>
    <n v="5"/>
    <n v="162"/>
    <n v="139"/>
    <n v="23"/>
    <n v="538"/>
    <d v="1899-12-30T01:23:46"/>
    <d v="1899-12-30T00:14:53"/>
  </r>
  <r>
    <x v="29"/>
    <s v="2018/2019"/>
    <x v="8"/>
    <s v="CLA"/>
    <s v="CA"/>
    <s v="Academic"/>
    <m/>
    <m/>
    <m/>
    <m/>
    <m/>
    <m/>
    <m/>
    <m/>
    <m/>
    <n v="420"/>
    <n v="417"/>
    <n v="2"/>
    <n v="84"/>
    <n v="73"/>
    <n v="11"/>
    <n v="271"/>
    <d v="1899-12-30T01:02:38"/>
    <d v="1899-12-30T00:10:48"/>
  </r>
  <r>
    <x v="30"/>
    <s v="2018/2019"/>
    <x v="8"/>
    <s v="CLA"/>
    <s v="CA"/>
    <s v="Academic"/>
    <m/>
    <m/>
    <m/>
    <m/>
    <m/>
    <m/>
    <m/>
    <m/>
    <m/>
    <n v="978"/>
    <n v="973"/>
    <n v="8"/>
    <n v="199"/>
    <n v="179"/>
    <n v="20"/>
    <n v="813"/>
    <d v="1899-12-30T01:16:19"/>
    <d v="1899-12-30T01:01:12"/>
  </r>
  <r>
    <x v="1"/>
    <s v="2016/2017"/>
    <x v="9"/>
    <s v="CVM"/>
    <s v="CA"/>
    <s v="Academic"/>
    <m/>
    <m/>
    <m/>
    <m/>
    <m/>
    <m/>
    <m/>
    <m/>
    <m/>
    <n v="37"/>
    <n v="37"/>
    <n v="0"/>
    <n v="22"/>
    <n v="21"/>
    <n v="1"/>
    <n v="15"/>
    <d v="1899-12-30T00:09:50"/>
    <d v="1899-12-30T01:01:41"/>
  </r>
  <r>
    <x v="2"/>
    <s v="2016/2017"/>
    <x v="9"/>
    <s v="CVM"/>
    <s v="CA"/>
    <s v="Academic"/>
    <m/>
    <m/>
    <m/>
    <m/>
    <m/>
    <m/>
    <m/>
    <m/>
    <m/>
    <n v="39"/>
    <n v="39"/>
    <n v="0"/>
    <n v="10"/>
    <n v="10"/>
    <n v="0"/>
    <n v="29"/>
    <d v="1899-12-30T00:09:36"/>
    <d v="1899-12-30T00:13:12"/>
  </r>
  <r>
    <x v="3"/>
    <s v="2016/2017"/>
    <x v="9"/>
    <s v="CVM"/>
    <s v="CA"/>
    <s v="Academic"/>
    <m/>
    <m/>
    <m/>
    <m/>
    <m/>
    <m/>
    <m/>
    <m/>
    <m/>
    <n v="40"/>
    <n v="40"/>
    <n v="0"/>
    <n v="19"/>
    <n v="16"/>
    <n v="3"/>
    <n v="21"/>
    <d v="1899-12-30T00:08:53"/>
    <d v="1899-12-30T01:00:00"/>
  </r>
  <r>
    <x v="4"/>
    <s v="2016/2017"/>
    <x v="9"/>
    <s v="CVM"/>
    <s v="CA"/>
    <s v="Academic"/>
    <m/>
    <m/>
    <m/>
    <m/>
    <m/>
    <m/>
    <m/>
    <m/>
    <m/>
    <n v="28"/>
    <n v="28"/>
    <n v="1"/>
    <n v="13"/>
    <n v="12"/>
    <n v="1"/>
    <n v="14"/>
    <d v="1899-12-30T00:11:02"/>
    <d v="1899-12-30T00:22:19"/>
  </r>
  <r>
    <x v="5"/>
    <s v="2016/2017"/>
    <x v="9"/>
    <s v="CVM"/>
    <s v="CA"/>
    <s v="Academic"/>
    <m/>
    <m/>
    <m/>
    <m/>
    <m/>
    <m/>
    <m/>
    <m/>
    <m/>
    <n v="21"/>
    <n v="21"/>
    <n v="0"/>
    <n v="10"/>
    <n v="10"/>
    <n v="0"/>
    <n v="8"/>
    <d v="1899-12-30T00:12:00"/>
    <d v="1899-12-30T01:00:00"/>
  </r>
  <r>
    <x v="6"/>
    <s v="2016/2017"/>
    <x v="9"/>
    <s v="CVM"/>
    <s v="CA"/>
    <s v="Academic"/>
    <m/>
    <m/>
    <m/>
    <m/>
    <m/>
    <m/>
    <m/>
    <m/>
    <m/>
    <n v="41"/>
    <n v="41"/>
    <n v="0"/>
    <n v="18"/>
    <n v="12"/>
    <n v="6"/>
    <n v="26"/>
    <d v="1899-12-30T01:12:00"/>
    <d v="1899-12-30T01:09:07"/>
  </r>
  <r>
    <x v="7"/>
    <s v="2016/2017"/>
    <x v="9"/>
    <s v="CVM"/>
    <s v="CA"/>
    <s v="Academic"/>
    <m/>
    <m/>
    <m/>
    <m/>
    <m/>
    <m/>
    <m/>
    <m/>
    <m/>
    <n v="27"/>
    <n v="27"/>
    <n v="0"/>
    <n v="16"/>
    <n v="16"/>
    <n v="0"/>
    <n v="12"/>
    <d v="1899-12-30T00:07:26"/>
    <d v="1899-12-30T00:22:05"/>
  </r>
  <r>
    <x v="8"/>
    <s v="2016/2017"/>
    <x v="9"/>
    <s v="CVM"/>
    <s v="CA"/>
    <s v="Academic"/>
    <m/>
    <m/>
    <m/>
    <m/>
    <m/>
    <m/>
    <m/>
    <m/>
    <m/>
    <n v="47"/>
    <n v="47"/>
    <n v="1"/>
    <n v="25"/>
    <n v="23"/>
    <n v="2"/>
    <n v="21"/>
    <d v="1899-12-30T00:03:50"/>
    <d v="1899-12-30T00:13:41"/>
  </r>
  <r>
    <x v="9"/>
    <s v="2016/2017"/>
    <x v="9"/>
    <s v="CVM"/>
    <s v="CA"/>
    <s v="Academic"/>
    <m/>
    <m/>
    <m/>
    <m/>
    <m/>
    <m/>
    <m/>
    <m/>
    <m/>
    <n v="26"/>
    <n v="26"/>
    <n v="1"/>
    <n v="10"/>
    <n v="8"/>
    <n v="2"/>
    <n v="16"/>
    <d v="1899-12-30T00:02:24"/>
    <d v="1899-12-30T00:16:34"/>
  </r>
  <r>
    <x v="10"/>
    <s v="2016/2017"/>
    <x v="9"/>
    <s v="CVM"/>
    <s v="CA"/>
    <s v="Academic"/>
    <m/>
    <m/>
    <m/>
    <m/>
    <m/>
    <m/>
    <m/>
    <m/>
    <m/>
    <n v="19"/>
    <n v="19"/>
    <n v="1"/>
    <n v="12"/>
    <n v="10"/>
    <n v="2"/>
    <n v="8"/>
    <d v="1899-12-30T00:16:05"/>
    <d v="1899-12-30T02:06:00"/>
  </r>
  <r>
    <x v="11"/>
    <s v="2016/2017"/>
    <x v="9"/>
    <s v="CVM"/>
    <s v="CA"/>
    <s v="Academic"/>
    <m/>
    <m/>
    <m/>
    <m/>
    <m/>
    <m/>
    <m/>
    <m/>
    <m/>
    <n v="22"/>
    <n v="22"/>
    <n v="0"/>
    <n v="12"/>
    <n v="12"/>
    <n v="0"/>
    <n v="10"/>
    <d v="1899-12-30T00:13:55"/>
    <d v="1899-12-30T00:12:00"/>
  </r>
  <r>
    <x v="12"/>
    <s v="2017/2018"/>
    <x v="9"/>
    <s v="CVM"/>
    <s v="CA"/>
    <s v="Academic"/>
    <m/>
    <m/>
    <m/>
    <m/>
    <m/>
    <m/>
    <m/>
    <m/>
    <m/>
    <n v="25"/>
    <n v="25"/>
    <n v="0"/>
    <n v="10"/>
    <n v="10"/>
    <n v="0"/>
    <n v="14"/>
    <d v="1899-12-30T00:00:00"/>
    <d v="1899-12-30T00:08:38"/>
  </r>
  <r>
    <x v="13"/>
    <s v="2017/2018"/>
    <x v="9"/>
    <s v="CVM"/>
    <s v="CA"/>
    <s v="Academic"/>
    <m/>
    <m/>
    <m/>
    <m/>
    <m/>
    <m/>
    <m/>
    <m/>
    <m/>
    <n v="38"/>
    <n v="38"/>
    <n v="1"/>
    <n v="12"/>
    <n v="12"/>
    <n v="0"/>
    <n v="27"/>
    <d v="1899-12-30T01:06:00"/>
    <d v="1899-12-30T00:08:53"/>
  </r>
  <r>
    <x v="14"/>
    <s v="2017/2018"/>
    <x v="9"/>
    <s v="CVM"/>
    <s v="CA"/>
    <s v="Academic"/>
    <m/>
    <m/>
    <m/>
    <m/>
    <m/>
    <m/>
    <m/>
    <m/>
    <m/>
    <n v="39"/>
    <n v="39"/>
    <n v="1"/>
    <n v="16"/>
    <n v="13"/>
    <n v="3"/>
    <n v="23"/>
    <d v="1899-12-30T00:06:00"/>
    <d v="1899-12-30T00:08:24"/>
  </r>
  <r>
    <x v="15"/>
    <s v="2017/2018"/>
    <x v="9"/>
    <s v="CVM"/>
    <s v="CA"/>
    <s v="Academic"/>
    <m/>
    <m/>
    <m/>
    <m/>
    <m/>
    <m/>
    <m/>
    <m/>
    <m/>
    <n v="40"/>
    <n v="39"/>
    <n v="2"/>
    <n v="18"/>
    <n v="16"/>
    <n v="2"/>
    <n v="21"/>
    <d v="1899-12-30T00:12:00"/>
    <d v="1899-12-30T00:19:26"/>
  </r>
  <r>
    <x v="16"/>
    <s v="2017/2018"/>
    <x v="9"/>
    <s v="CVM"/>
    <s v="CA"/>
    <s v="Academic"/>
    <m/>
    <m/>
    <m/>
    <m/>
    <m/>
    <m/>
    <m/>
    <m/>
    <m/>
    <n v="31"/>
    <n v="31"/>
    <n v="1"/>
    <n v="15"/>
    <n v="12"/>
    <n v="3"/>
    <n v="16"/>
    <d v="1899-12-30T00:12:43"/>
    <d v="1899-12-30T00:12:00"/>
  </r>
  <r>
    <x v="17"/>
    <s v="2017/2018"/>
    <x v="9"/>
    <s v="CVM"/>
    <s v="CA"/>
    <s v="Academic"/>
    <m/>
    <m/>
    <m/>
    <m/>
    <m/>
    <m/>
    <m/>
    <m/>
    <m/>
    <n v="17"/>
    <n v="17"/>
    <n v="0"/>
    <n v="5"/>
    <n v="5"/>
    <n v="0"/>
    <n v="11"/>
    <d v="1899-12-30T00:09:36"/>
    <d v="1899-12-30T01:13:12"/>
  </r>
  <r>
    <x v="18"/>
    <s v="2017/2018"/>
    <x v="9"/>
    <s v="CVM"/>
    <s v="CA"/>
    <s v="Academic"/>
    <m/>
    <m/>
    <m/>
    <m/>
    <m/>
    <m/>
    <m/>
    <m/>
    <m/>
    <n v="39"/>
    <n v="39"/>
    <n v="0"/>
    <n v="12"/>
    <n v="9"/>
    <n v="3"/>
    <n v="27"/>
    <d v="1899-12-30T00:13:55"/>
    <d v="1899-12-30T01:02:38"/>
  </r>
  <r>
    <x v="19"/>
    <s v="2017/2018"/>
    <x v="9"/>
    <s v="CVM"/>
    <s v="CA"/>
    <s v="Academic"/>
    <m/>
    <m/>
    <m/>
    <m/>
    <m/>
    <m/>
    <m/>
    <m/>
    <m/>
    <n v="42"/>
    <n v="42"/>
    <n v="2"/>
    <n v="20"/>
    <n v="17"/>
    <n v="3"/>
    <n v="23"/>
    <d v="1899-12-30T00:09:36"/>
    <d v="1899-12-30T00:15:36"/>
  </r>
  <r>
    <x v="20"/>
    <s v="2017/2018"/>
    <x v="9"/>
    <s v="CVM"/>
    <s v="CA"/>
    <s v="Academic"/>
    <m/>
    <m/>
    <m/>
    <m/>
    <m/>
    <m/>
    <m/>
    <m/>
    <m/>
    <n v="26"/>
    <n v="26"/>
    <n v="0"/>
    <n v="10"/>
    <n v="9"/>
    <n v="1"/>
    <n v="16"/>
    <d v="1899-12-30T00:02:24"/>
    <d v="1899-12-30T00:10:34"/>
  </r>
  <r>
    <x v="21"/>
    <s v="2017/2018"/>
    <x v="9"/>
    <s v="CVM"/>
    <s v="CA"/>
    <s v="Academic"/>
    <m/>
    <m/>
    <m/>
    <m/>
    <m/>
    <m/>
    <m/>
    <m/>
    <m/>
    <n v="37"/>
    <n v="37"/>
    <n v="0"/>
    <n v="18"/>
    <n v="13"/>
    <n v="5"/>
    <n v="17"/>
    <d v="1899-12-30T00:02:38"/>
    <d v="1899-12-30T00:19:41"/>
  </r>
  <r>
    <x v="22"/>
    <s v="2017/2018"/>
    <x v="9"/>
    <s v="CVM"/>
    <s v="CA"/>
    <s v="Academic"/>
    <m/>
    <m/>
    <m/>
    <m/>
    <m/>
    <m/>
    <m/>
    <m/>
    <m/>
    <n v="27"/>
    <n v="27"/>
    <n v="1"/>
    <n v="12"/>
    <n v="10"/>
    <n v="2"/>
    <n v="14"/>
    <d v="1899-12-30T00:06:00"/>
    <d v="1899-12-30T00:08:38"/>
  </r>
  <r>
    <x v="23"/>
    <s v="2017/2018"/>
    <x v="9"/>
    <s v="CVM"/>
    <s v="CA"/>
    <s v="Academic"/>
    <m/>
    <m/>
    <m/>
    <m/>
    <m/>
    <m/>
    <m/>
    <m/>
    <m/>
    <n v="18"/>
    <n v="18"/>
    <n v="0"/>
    <n v="12"/>
    <n v="11"/>
    <n v="1"/>
    <n v="5"/>
    <d v="1899-12-30T00:04:05"/>
    <d v="1899-12-30T00:00:00"/>
  </r>
  <r>
    <x v="24"/>
    <s v="2018/2019"/>
    <x v="9"/>
    <s v="CVM"/>
    <s v="CA"/>
    <s v="Academic"/>
    <m/>
    <m/>
    <m/>
    <m/>
    <m/>
    <m/>
    <m/>
    <m/>
    <m/>
    <n v="27"/>
    <n v="27"/>
    <n v="0"/>
    <n v="9"/>
    <n v="7"/>
    <n v="2"/>
    <n v="15"/>
    <d v="1899-12-30T00:13:26"/>
    <d v="1899-12-30T01:07:55"/>
  </r>
  <r>
    <x v="25"/>
    <s v="2018/2019"/>
    <x v="9"/>
    <s v="CVM"/>
    <s v="CA"/>
    <s v="Academic"/>
    <m/>
    <m/>
    <m/>
    <m/>
    <m/>
    <m/>
    <m/>
    <m/>
    <m/>
    <n v="25"/>
    <n v="25"/>
    <n v="1"/>
    <n v="15"/>
    <n v="12"/>
    <n v="3"/>
    <n v="10"/>
    <d v="1899-12-30T00:04:48"/>
    <d v="1899-12-30T01:07:12"/>
  </r>
  <r>
    <x v="26"/>
    <s v="2018/2019"/>
    <x v="9"/>
    <s v="CVM"/>
    <s v="CA"/>
    <s v="Academic"/>
    <m/>
    <m/>
    <m/>
    <m/>
    <m/>
    <m/>
    <m/>
    <m/>
    <m/>
    <n v="32"/>
    <n v="32"/>
    <n v="0"/>
    <n v="15"/>
    <n v="12"/>
    <n v="3"/>
    <n v="17"/>
    <d v="1899-12-30T00:12:43"/>
    <d v="1899-12-30T00:06:58"/>
  </r>
  <r>
    <x v="27"/>
    <s v="2018/2019"/>
    <x v="9"/>
    <s v="CVM"/>
    <s v="CA"/>
    <s v="Academic"/>
    <m/>
    <m/>
    <m/>
    <m/>
    <m/>
    <m/>
    <m/>
    <m/>
    <m/>
    <n v="34"/>
    <n v="34"/>
    <n v="0"/>
    <n v="13"/>
    <n v="8"/>
    <n v="5"/>
    <n v="21"/>
    <d v="1899-12-30T00:09:07"/>
    <d v="1899-12-30T00:13:41"/>
  </r>
  <r>
    <x v="28"/>
    <s v="2018/2019"/>
    <x v="9"/>
    <s v="CVM"/>
    <s v="CA"/>
    <s v="Academic"/>
    <m/>
    <m/>
    <m/>
    <m/>
    <m/>
    <m/>
    <m/>
    <m/>
    <m/>
    <n v="35"/>
    <n v="35"/>
    <n v="0"/>
    <n v="18"/>
    <n v="13"/>
    <n v="5"/>
    <n v="16"/>
    <d v="1899-12-30T00:18:43"/>
    <d v="1899-12-30T01:06:00"/>
  </r>
  <r>
    <x v="29"/>
    <s v="2018/2019"/>
    <x v="9"/>
    <s v="CVM"/>
    <s v="CA"/>
    <s v="Academic"/>
    <m/>
    <m/>
    <m/>
    <m/>
    <m/>
    <m/>
    <m/>
    <m/>
    <m/>
    <n v="19"/>
    <n v="19"/>
    <n v="1"/>
    <n v="10"/>
    <n v="7"/>
    <n v="3"/>
    <n v="10"/>
    <d v="1899-12-30T00:09:36"/>
    <d v="1899-12-30T00:14:24"/>
  </r>
  <r>
    <x v="1"/>
    <s v="2016/2017"/>
    <x v="10"/>
    <s v="MB@"/>
    <s v="CA"/>
    <s v="Academic"/>
    <m/>
    <m/>
    <m/>
    <m/>
    <m/>
    <m/>
    <m/>
    <m/>
    <m/>
    <n v="133"/>
    <n v="133"/>
    <n v="3"/>
    <n v="100"/>
    <n v="86"/>
    <n v="14"/>
    <n v="37"/>
    <d v="1899-12-30T00:16:05"/>
    <d v="1899-12-30T00:11:46"/>
  </r>
  <r>
    <x v="2"/>
    <s v="2016/2017"/>
    <x v="10"/>
    <s v="MB@"/>
    <s v="CA"/>
    <s v="Academic"/>
    <m/>
    <m/>
    <m/>
    <m/>
    <m/>
    <m/>
    <m/>
    <m/>
    <m/>
    <n v="164"/>
    <n v="163"/>
    <n v="2"/>
    <n v="116"/>
    <n v="95"/>
    <n v="21"/>
    <n v="41"/>
    <d v="1899-12-30T00:20:24"/>
    <d v="1899-12-30T00:20:24"/>
  </r>
  <r>
    <x v="3"/>
    <s v="2016/2017"/>
    <x v="10"/>
    <s v="MB@"/>
    <s v="CA"/>
    <s v="Academic"/>
    <m/>
    <m/>
    <m/>
    <m/>
    <m/>
    <m/>
    <m/>
    <m/>
    <m/>
    <n v="156"/>
    <n v="156"/>
    <n v="0"/>
    <n v="122"/>
    <n v="97"/>
    <n v="25"/>
    <n v="40"/>
    <d v="1899-12-30T00:16:05"/>
    <d v="1899-12-30T00:19:12"/>
  </r>
  <r>
    <x v="4"/>
    <s v="2016/2017"/>
    <x v="10"/>
    <s v="MB@"/>
    <s v="CA"/>
    <s v="Academic"/>
    <m/>
    <m/>
    <m/>
    <m/>
    <m/>
    <m/>
    <m/>
    <m/>
    <m/>
    <n v="135"/>
    <n v="135"/>
    <n v="3"/>
    <n v="94"/>
    <n v="62"/>
    <n v="32"/>
    <n v="40"/>
    <d v="1899-12-30T00:15:22"/>
    <d v="1899-12-30T00:18:00"/>
  </r>
  <r>
    <x v="5"/>
    <s v="2016/2017"/>
    <x v="10"/>
    <s v="MB@"/>
    <s v="CA"/>
    <s v="Academic"/>
    <m/>
    <m/>
    <m/>
    <m/>
    <m/>
    <m/>
    <m/>
    <m/>
    <m/>
    <n v="67"/>
    <n v="64"/>
    <n v="0"/>
    <n v="55"/>
    <n v="36"/>
    <n v="19"/>
    <n v="13"/>
    <d v="1899-12-30T00:18:00"/>
    <d v="1899-12-30T00:03:36"/>
  </r>
  <r>
    <x v="6"/>
    <s v="2016/2017"/>
    <x v="10"/>
    <s v="MB@"/>
    <s v="CA"/>
    <s v="Academic"/>
    <m/>
    <m/>
    <m/>
    <m/>
    <m/>
    <m/>
    <m/>
    <m/>
    <m/>
    <n v="168"/>
    <n v="168"/>
    <n v="2"/>
    <n v="116"/>
    <n v="94"/>
    <n v="22"/>
    <n v="49"/>
    <d v="1899-12-30T00:14:10"/>
    <d v="1899-12-30T00:04:48"/>
  </r>
  <r>
    <x v="7"/>
    <s v="2016/2017"/>
    <x v="10"/>
    <s v="MB@"/>
    <s v="CA"/>
    <s v="Academic"/>
    <m/>
    <m/>
    <m/>
    <m/>
    <m/>
    <m/>
    <m/>
    <m/>
    <m/>
    <n v="146"/>
    <n v="145"/>
    <n v="1"/>
    <n v="98"/>
    <n v="73"/>
    <n v="25"/>
    <n v="47"/>
    <d v="1899-12-30T00:15:07"/>
    <d v="1899-12-30T00:10:19"/>
  </r>
  <r>
    <x v="8"/>
    <s v="2016/2017"/>
    <x v="10"/>
    <s v="MB@"/>
    <s v="CA"/>
    <s v="Academic"/>
    <m/>
    <m/>
    <m/>
    <m/>
    <m/>
    <m/>
    <m/>
    <m/>
    <m/>
    <n v="170"/>
    <n v="169"/>
    <n v="0"/>
    <n v="107"/>
    <n v="78"/>
    <n v="29"/>
    <n v="51"/>
    <d v="1899-12-30T00:13:26"/>
    <d v="1899-12-30T00:06:29"/>
  </r>
  <r>
    <x v="9"/>
    <s v="2016/2017"/>
    <x v="10"/>
    <s v="MB@"/>
    <s v="CA"/>
    <s v="Academic"/>
    <m/>
    <m/>
    <m/>
    <m/>
    <m/>
    <m/>
    <m/>
    <m/>
    <m/>
    <n v="159"/>
    <n v="158"/>
    <n v="1"/>
    <n v="117"/>
    <n v="85"/>
    <n v="32"/>
    <n v="54"/>
    <d v="1899-12-30T00:19:55"/>
    <d v="1899-12-30T00:19:55"/>
  </r>
  <r>
    <x v="10"/>
    <s v="2016/2017"/>
    <x v="10"/>
    <s v="MB@"/>
    <s v="CA"/>
    <s v="Academic"/>
    <m/>
    <m/>
    <m/>
    <m/>
    <m/>
    <m/>
    <m/>
    <m/>
    <m/>
    <n v="164"/>
    <n v="163"/>
    <n v="0"/>
    <n v="125"/>
    <n v="98"/>
    <n v="27"/>
    <n v="41"/>
    <d v="1899-12-30T00:12:58"/>
    <d v="1899-12-30T00:09:22"/>
  </r>
  <r>
    <x v="11"/>
    <s v="2016/2017"/>
    <x v="10"/>
    <s v="MB@"/>
    <s v="CA"/>
    <s v="Academic"/>
    <m/>
    <m/>
    <m/>
    <m/>
    <m/>
    <m/>
    <m/>
    <m/>
    <m/>
    <n v="111"/>
    <n v="107"/>
    <n v="1"/>
    <n v="86"/>
    <n v="71"/>
    <n v="15"/>
    <n v="25"/>
    <d v="1899-12-30T00:17:31"/>
    <d v="1899-12-30T00:06:43"/>
  </r>
  <r>
    <x v="12"/>
    <s v="2017/2018"/>
    <x v="10"/>
    <s v="MB@"/>
    <s v="CA"/>
    <s v="Academic"/>
    <m/>
    <m/>
    <m/>
    <m/>
    <m/>
    <m/>
    <m/>
    <m/>
    <m/>
    <n v="99"/>
    <n v="97"/>
    <n v="2"/>
    <n v="74"/>
    <n v="63"/>
    <n v="11"/>
    <n v="25"/>
    <d v="1899-12-30T00:23:46"/>
    <d v="1899-12-30T00:12:29"/>
  </r>
  <r>
    <x v="13"/>
    <s v="2017/2018"/>
    <x v="10"/>
    <s v="MB@"/>
    <s v="CA"/>
    <s v="Academic"/>
    <m/>
    <m/>
    <m/>
    <m/>
    <m/>
    <m/>
    <m/>
    <m/>
    <m/>
    <n v="111"/>
    <n v="110"/>
    <n v="0"/>
    <n v="84"/>
    <n v="68"/>
    <n v="16"/>
    <n v="25"/>
    <d v="1899-12-30T00:15:36"/>
    <d v="1899-12-30T00:13:26"/>
  </r>
  <r>
    <x v="14"/>
    <s v="2017/2018"/>
    <x v="10"/>
    <s v="MB@"/>
    <s v="CA"/>
    <s v="Academic"/>
    <m/>
    <m/>
    <m/>
    <m/>
    <m/>
    <m/>
    <m/>
    <m/>
    <m/>
    <n v="164"/>
    <n v="164"/>
    <n v="2"/>
    <n v="91"/>
    <n v="72"/>
    <n v="19"/>
    <n v="71"/>
    <d v="1899-12-30T00:15:22"/>
    <d v="1899-12-30T00:11:02"/>
  </r>
  <r>
    <x v="15"/>
    <s v="2017/2018"/>
    <x v="10"/>
    <s v="MB@"/>
    <s v="CA"/>
    <s v="Academic"/>
    <m/>
    <m/>
    <m/>
    <m/>
    <m/>
    <m/>
    <m/>
    <m/>
    <m/>
    <n v="171"/>
    <n v="171"/>
    <n v="0"/>
    <n v="110"/>
    <n v="81"/>
    <n v="29"/>
    <n v="61"/>
    <d v="1899-12-30T00:13:12"/>
    <d v="1899-12-30T00:13:41"/>
  </r>
  <r>
    <x v="16"/>
    <s v="2017/2018"/>
    <x v="10"/>
    <s v="MB@"/>
    <s v="CA"/>
    <s v="Academic"/>
    <m/>
    <m/>
    <m/>
    <m/>
    <m/>
    <m/>
    <m/>
    <m/>
    <m/>
    <n v="156"/>
    <n v="156"/>
    <n v="0"/>
    <n v="106"/>
    <n v="74"/>
    <n v="32"/>
    <n v="50"/>
    <d v="1899-12-30T00:18:00"/>
    <d v="1899-12-30T00:13:26"/>
  </r>
  <r>
    <x v="17"/>
    <s v="2017/2018"/>
    <x v="10"/>
    <s v="MB@"/>
    <s v="CA"/>
    <s v="Academic"/>
    <m/>
    <m/>
    <m/>
    <m/>
    <m/>
    <m/>
    <m/>
    <m/>
    <m/>
    <n v="64"/>
    <n v="64"/>
    <n v="1"/>
    <n v="41"/>
    <n v="27"/>
    <n v="14"/>
    <n v="25"/>
    <d v="1899-12-30T00:15:07"/>
    <d v="1899-12-30T00:11:31"/>
  </r>
  <r>
    <x v="18"/>
    <s v="2017/2018"/>
    <x v="10"/>
    <s v="MB@"/>
    <s v="CA"/>
    <s v="Academic"/>
    <m/>
    <m/>
    <m/>
    <m/>
    <m/>
    <m/>
    <m/>
    <m/>
    <m/>
    <n v="220"/>
    <n v="219"/>
    <n v="0"/>
    <n v="101"/>
    <n v="84"/>
    <n v="17"/>
    <n v="116"/>
    <d v="1899-12-30T00:17:46"/>
    <d v="1899-12-30T00:05:02"/>
  </r>
  <r>
    <x v="19"/>
    <s v="2017/2018"/>
    <x v="10"/>
    <s v="MB@"/>
    <s v="CA"/>
    <s v="Academic"/>
    <m/>
    <m/>
    <m/>
    <m/>
    <m/>
    <m/>
    <m/>
    <m/>
    <m/>
    <n v="180"/>
    <n v="180"/>
    <n v="0"/>
    <n v="86"/>
    <n v="63"/>
    <n v="23"/>
    <n v="93"/>
    <d v="1899-12-30T00:12:29"/>
    <d v="1899-12-30T00:03:36"/>
  </r>
  <r>
    <x v="20"/>
    <s v="2017/2018"/>
    <x v="10"/>
    <s v="MB@"/>
    <s v="CA"/>
    <s v="Academic"/>
    <m/>
    <m/>
    <m/>
    <m/>
    <m/>
    <m/>
    <m/>
    <m/>
    <m/>
    <n v="161"/>
    <n v="161"/>
    <n v="3"/>
    <n v="86"/>
    <n v="62"/>
    <n v="24"/>
    <n v="74"/>
    <d v="1899-12-30T00:13:12"/>
    <d v="1899-12-30T00:09:22"/>
  </r>
  <r>
    <x v="21"/>
    <s v="2017/2018"/>
    <x v="10"/>
    <s v="MB@"/>
    <s v="CA"/>
    <s v="Academic"/>
    <m/>
    <m/>
    <m/>
    <m/>
    <m/>
    <m/>
    <m/>
    <m/>
    <m/>
    <n v="188"/>
    <n v="187"/>
    <n v="3"/>
    <n v="105"/>
    <n v="85"/>
    <n v="20"/>
    <n v="81"/>
    <d v="1899-12-30T00:12:58"/>
    <d v="1899-12-30T00:05:02"/>
  </r>
  <r>
    <x v="22"/>
    <s v="2017/2018"/>
    <x v="10"/>
    <s v="MB@"/>
    <s v="CA"/>
    <s v="Academic"/>
    <m/>
    <m/>
    <m/>
    <m/>
    <m/>
    <m/>
    <m/>
    <m/>
    <m/>
    <n v="130"/>
    <n v="128"/>
    <n v="2"/>
    <n v="78"/>
    <n v="58"/>
    <n v="20"/>
    <n v="50"/>
    <d v="1899-12-30T00:14:24"/>
    <d v="1899-12-30T00:11:02"/>
  </r>
  <r>
    <x v="23"/>
    <s v="2017/2018"/>
    <x v="10"/>
    <s v="MB@"/>
    <s v="CA"/>
    <s v="Academic"/>
    <m/>
    <m/>
    <m/>
    <m/>
    <m/>
    <m/>
    <m/>
    <m/>
    <m/>
    <n v="122"/>
    <n v="121"/>
    <n v="0"/>
    <n v="78"/>
    <n v="62"/>
    <n v="16"/>
    <n v="41"/>
    <d v="1899-12-30T00:14:53"/>
    <d v="1899-12-30T00:14:38"/>
  </r>
  <r>
    <x v="24"/>
    <s v="2018/2019"/>
    <x v="10"/>
    <s v="MB@"/>
    <s v="CA"/>
    <s v="Academic"/>
    <m/>
    <m/>
    <m/>
    <m/>
    <m/>
    <m/>
    <m/>
    <m/>
    <m/>
    <n v="112"/>
    <n v="111"/>
    <n v="0"/>
    <n v="79"/>
    <n v="69"/>
    <n v="10"/>
    <n v="32"/>
    <d v="1899-12-30T00:17:17"/>
    <d v="1899-12-30T00:12:43"/>
  </r>
  <r>
    <x v="25"/>
    <s v="2018/2019"/>
    <x v="10"/>
    <s v="MB@"/>
    <s v="CA"/>
    <s v="Academic"/>
    <m/>
    <m/>
    <m/>
    <m/>
    <m/>
    <m/>
    <m/>
    <m/>
    <m/>
    <n v="172"/>
    <n v="171"/>
    <n v="0"/>
    <n v="96"/>
    <n v="77"/>
    <n v="19"/>
    <n v="77"/>
    <d v="1899-12-30T00:14:38"/>
    <d v="1899-12-30T00:13:55"/>
  </r>
  <r>
    <x v="26"/>
    <s v="2018/2019"/>
    <x v="10"/>
    <s v="MB@"/>
    <s v="CA"/>
    <s v="Academic"/>
    <m/>
    <m/>
    <m/>
    <m/>
    <m/>
    <m/>
    <m/>
    <m/>
    <m/>
    <n v="197"/>
    <n v="196"/>
    <n v="0"/>
    <n v="103"/>
    <n v="90"/>
    <n v="13"/>
    <n v="93"/>
    <d v="1899-12-30T00:12:29"/>
    <d v="1899-12-30T00:07:26"/>
  </r>
  <r>
    <x v="27"/>
    <s v="2018/2019"/>
    <x v="10"/>
    <s v="MB@"/>
    <s v="CA"/>
    <s v="Academic"/>
    <m/>
    <m/>
    <m/>
    <m/>
    <m/>
    <m/>
    <m/>
    <m/>
    <m/>
    <n v="198"/>
    <n v="198"/>
    <n v="0"/>
    <n v="100"/>
    <n v="81"/>
    <n v="19"/>
    <n v="97"/>
    <d v="1899-12-30T00:11:31"/>
    <d v="1899-12-30T00:06:14"/>
  </r>
  <r>
    <x v="28"/>
    <s v="2018/2019"/>
    <x v="10"/>
    <s v="MB@"/>
    <s v="CA"/>
    <s v="Academic"/>
    <m/>
    <m/>
    <m/>
    <m/>
    <m/>
    <m/>
    <m/>
    <m/>
    <m/>
    <n v="114"/>
    <n v="114"/>
    <n v="0"/>
    <n v="69"/>
    <n v="55"/>
    <n v="14"/>
    <n v="47"/>
    <d v="1899-12-30T00:15:36"/>
    <d v="1899-12-30T00:12:14"/>
  </r>
  <r>
    <x v="29"/>
    <s v="2018/2019"/>
    <x v="10"/>
    <s v="MB@"/>
    <s v="CA"/>
    <s v="Academic"/>
    <m/>
    <m/>
    <m/>
    <m/>
    <m/>
    <m/>
    <m/>
    <m/>
    <m/>
    <n v="74"/>
    <n v="74"/>
    <n v="0"/>
    <n v="40"/>
    <n v="34"/>
    <n v="6"/>
    <n v="35"/>
    <d v="1899-12-30T00:15:07"/>
    <d v="1899-12-30T00:02:10"/>
  </r>
  <r>
    <x v="30"/>
    <s v="2018/2019"/>
    <x v="10"/>
    <s v="MB@"/>
    <s v="CA"/>
    <s v="Academic"/>
    <m/>
    <m/>
    <m/>
    <m/>
    <m/>
    <m/>
    <m/>
    <m/>
    <m/>
    <n v="266"/>
    <n v="264"/>
    <n v="2"/>
    <n v="128"/>
    <n v="108"/>
    <n v="20"/>
    <n v="135"/>
    <d v="1899-12-30T00:16:34"/>
    <d v="1899-12-30T00:06:00"/>
  </r>
  <r>
    <x v="1"/>
    <s v="2016/2017"/>
    <x v="11"/>
    <s v="CNO"/>
    <s v="CA"/>
    <s v="Academic"/>
    <m/>
    <m/>
    <m/>
    <m/>
    <m/>
    <m/>
    <m/>
    <m/>
    <m/>
    <n v="830"/>
    <n v="823"/>
    <n v="17"/>
    <n v="253"/>
    <n v="104"/>
    <n v="149"/>
    <n v="575"/>
    <d v="1899-12-30T00:18:14"/>
    <d v="1899-12-30T00:10:19"/>
  </r>
  <r>
    <x v="2"/>
    <s v="2016/2017"/>
    <x v="11"/>
    <s v="CNO"/>
    <s v="CA"/>
    <s v="Academic"/>
    <m/>
    <m/>
    <m/>
    <m/>
    <m/>
    <m/>
    <m/>
    <m/>
    <m/>
    <n v="1304"/>
    <n v="1298"/>
    <n v="5"/>
    <n v="426"/>
    <n v="144"/>
    <n v="282"/>
    <n v="882"/>
    <d v="1899-12-30T00:21:07"/>
    <d v="1899-12-30T00:13:12"/>
  </r>
  <r>
    <x v="3"/>
    <s v="2016/2017"/>
    <x v="11"/>
    <s v="CNO"/>
    <s v="CA"/>
    <s v="Academic"/>
    <m/>
    <m/>
    <m/>
    <m/>
    <m/>
    <m/>
    <m/>
    <m/>
    <m/>
    <n v="1197"/>
    <n v="1193"/>
    <n v="7"/>
    <n v="440"/>
    <n v="124"/>
    <n v="316"/>
    <n v="743"/>
    <d v="1899-12-30T00:20:38"/>
    <d v="1899-12-30T00:11:17"/>
  </r>
  <r>
    <x v="4"/>
    <s v="2016/2017"/>
    <x v="11"/>
    <s v="CNO"/>
    <s v="CA"/>
    <s v="Academic"/>
    <m/>
    <m/>
    <m/>
    <m/>
    <m/>
    <m/>
    <m/>
    <m/>
    <m/>
    <n v="1098"/>
    <n v="1087"/>
    <n v="8"/>
    <n v="448"/>
    <n v="111"/>
    <n v="337"/>
    <n v="652"/>
    <d v="1899-12-30T01:02:38"/>
    <d v="1899-12-30T00:16:34"/>
  </r>
  <r>
    <x v="5"/>
    <s v="2016/2017"/>
    <x v="11"/>
    <s v="CNO"/>
    <s v="CA"/>
    <s v="Academic"/>
    <m/>
    <m/>
    <m/>
    <m/>
    <m/>
    <m/>
    <m/>
    <m/>
    <m/>
    <n v="576"/>
    <n v="567"/>
    <n v="2"/>
    <n v="208"/>
    <n v="51"/>
    <n v="157"/>
    <n v="391"/>
    <d v="1899-12-30T00:19:12"/>
    <d v="1899-12-30T00:09:07"/>
  </r>
  <r>
    <x v="6"/>
    <s v="2016/2017"/>
    <x v="11"/>
    <s v="CNO"/>
    <s v="CA"/>
    <s v="Academic"/>
    <m/>
    <m/>
    <m/>
    <m/>
    <m/>
    <m/>
    <m/>
    <m/>
    <m/>
    <n v="1160"/>
    <n v="1158"/>
    <n v="3"/>
    <n v="378"/>
    <n v="147"/>
    <n v="231"/>
    <n v="765"/>
    <d v="1899-12-30T00:19:26"/>
    <d v="1899-12-30T00:10:19"/>
  </r>
  <r>
    <x v="7"/>
    <s v="2016/2017"/>
    <x v="11"/>
    <s v="CNO"/>
    <s v="CA"/>
    <s v="Academic"/>
    <m/>
    <m/>
    <m/>
    <m/>
    <m/>
    <m/>
    <m/>
    <m/>
    <m/>
    <n v="1269"/>
    <n v="1262"/>
    <n v="7"/>
    <n v="479"/>
    <n v="115"/>
    <n v="364"/>
    <n v="786"/>
    <d v="1899-12-30T00:18:00"/>
    <d v="1899-12-30T00:09:50"/>
  </r>
  <r>
    <x v="8"/>
    <s v="2016/2017"/>
    <x v="11"/>
    <s v="CNO"/>
    <s v="CA"/>
    <s v="Academic"/>
    <m/>
    <m/>
    <m/>
    <m/>
    <m/>
    <m/>
    <m/>
    <m/>
    <m/>
    <n v="1221"/>
    <n v="1212"/>
    <n v="1"/>
    <n v="404"/>
    <n v="113"/>
    <n v="291"/>
    <n v="770"/>
    <d v="1899-12-30T00:22:19"/>
    <d v="1899-12-30T00:09:50"/>
  </r>
  <r>
    <x v="9"/>
    <s v="2016/2017"/>
    <x v="11"/>
    <s v="CNO"/>
    <s v="CA"/>
    <s v="Academic"/>
    <m/>
    <m/>
    <m/>
    <m/>
    <m/>
    <m/>
    <m/>
    <m/>
    <m/>
    <n v="1103"/>
    <n v="1099"/>
    <n v="7"/>
    <n v="478"/>
    <n v="151"/>
    <n v="327"/>
    <n v="672"/>
    <d v="1899-12-30T00:22:05"/>
    <d v="1899-12-30T00:17:46"/>
  </r>
  <r>
    <x v="10"/>
    <s v="2016/2017"/>
    <x v="11"/>
    <s v="CNO"/>
    <s v="CA"/>
    <s v="Academic"/>
    <m/>
    <m/>
    <m/>
    <m/>
    <m/>
    <m/>
    <m/>
    <m/>
    <m/>
    <n v="911"/>
    <n v="909"/>
    <n v="2"/>
    <n v="387"/>
    <n v="101"/>
    <n v="286"/>
    <n v="515"/>
    <d v="1899-12-30T00:19:12"/>
    <d v="1899-12-30T00:13:55"/>
  </r>
  <r>
    <x v="11"/>
    <s v="2016/2017"/>
    <x v="11"/>
    <s v="CNO"/>
    <s v="CA"/>
    <s v="Academic"/>
    <m/>
    <m/>
    <m/>
    <m/>
    <m/>
    <m/>
    <m/>
    <m/>
    <m/>
    <n v="750"/>
    <n v="743"/>
    <n v="3"/>
    <n v="324"/>
    <n v="113"/>
    <n v="211"/>
    <n v="445"/>
    <d v="1899-12-30T00:22:34"/>
    <d v="1899-12-30T00:16:34"/>
  </r>
  <r>
    <x v="12"/>
    <s v="2017/2018"/>
    <x v="11"/>
    <s v="CNO"/>
    <s v="CA"/>
    <s v="Academic"/>
    <m/>
    <m/>
    <m/>
    <m/>
    <m/>
    <m/>
    <m/>
    <m/>
    <m/>
    <n v="735"/>
    <n v="734"/>
    <n v="4"/>
    <n v="294"/>
    <n v="103"/>
    <n v="191"/>
    <n v="425"/>
    <d v="1899-12-30T00:20:10"/>
    <d v="1899-12-30T00:12:58"/>
  </r>
  <r>
    <x v="13"/>
    <s v="2017/2018"/>
    <x v="11"/>
    <s v="CNO"/>
    <s v="CA"/>
    <s v="Academic"/>
    <m/>
    <m/>
    <m/>
    <m/>
    <m/>
    <m/>
    <m/>
    <m/>
    <m/>
    <n v="803"/>
    <n v="795"/>
    <n v="5"/>
    <n v="264"/>
    <n v="118"/>
    <n v="146"/>
    <n v="539"/>
    <d v="1899-12-30T00:18:00"/>
    <d v="1899-12-30T00:10:48"/>
  </r>
  <r>
    <x v="14"/>
    <s v="2017/2018"/>
    <x v="11"/>
    <s v="CNO"/>
    <s v="CA"/>
    <s v="Academic"/>
    <m/>
    <m/>
    <m/>
    <m/>
    <m/>
    <m/>
    <m/>
    <m/>
    <m/>
    <n v="1183"/>
    <n v="1177"/>
    <n v="4"/>
    <n v="429"/>
    <n v="168"/>
    <n v="261"/>
    <n v="766"/>
    <d v="1899-12-30T01:00:43"/>
    <d v="1899-12-30T00:15:36"/>
  </r>
  <r>
    <x v="15"/>
    <s v="2017/2018"/>
    <x v="11"/>
    <s v="CNO"/>
    <s v="CA"/>
    <s v="Academic"/>
    <m/>
    <m/>
    <m/>
    <m/>
    <m/>
    <m/>
    <m/>
    <m/>
    <m/>
    <n v="1264"/>
    <n v="1257"/>
    <n v="9"/>
    <n v="436"/>
    <n v="149"/>
    <n v="287"/>
    <n v="816"/>
    <d v="1899-12-30T00:23:31"/>
    <d v="1899-12-30T00:14:38"/>
  </r>
  <r>
    <x v="16"/>
    <s v="2017/2018"/>
    <x v="11"/>
    <s v="CNO"/>
    <s v="CA"/>
    <s v="Academic"/>
    <m/>
    <m/>
    <m/>
    <m/>
    <m/>
    <m/>
    <m/>
    <m/>
    <m/>
    <n v="921"/>
    <n v="912"/>
    <n v="9"/>
    <n v="352"/>
    <n v="108"/>
    <n v="244"/>
    <n v="577"/>
    <d v="1899-12-30T01:15:50"/>
    <d v="1899-12-30T01:06:43"/>
  </r>
  <r>
    <x v="17"/>
    <s v="2017/2018"/>
    <x v="11"/>
    <s v="CNO"/>
    <s v="CA"/>
    <s v="Academic"/>
    <m/>
    <m/>
    <m/>
    <m/>
    <m/>
    <m/>
    <m/>
    <m/>
    <m/>
    <n v="402"/>
    <n v="400"/>
    <n v="4"/>
    <n v="126"/>
    <n v="39"/>
    <n v="87"/>
    <n v="286"/>
    <d v="1899-12-30T01:03:07"/>
    <d v="1899-12-30T00:14:53"/>
  </r>
  <r>
    <x v="18"/>
    <s v="2017/2018"/>
    <x v="11"/>
    <s v="CNO"/>
    <s v="CA"/>
    <s v="Academic"/>
    <m/>
    <m/>
    <m/>
    <m/>
    <m/>
    <m/>
    <m/>
    <m/>
    <m/>
    <n v="1216"/>
    <n v="1209"/>
    <n v="4"/>
    <n v="428"/>
    <n v="186"/>
    <n v="242"/>
    <n v="755"/>
    <d v="1899-12-30T00:18:58"/>
    <d v="1899-12-30T00:10:34"/>
  </r>
  <r>
    <x v="19"/>
    <s v="2017/2018"/>
    <x v="11"/>
    <s v="CNO"/>
    <s v="CA"/>
    <s v="Academic"/>
    <m/>
    <m/>
    <m/>
    <m/>
    <m/>
    <m/>
    <m/>
    <m/>
    <m/>
    <n v="1159"/>
    <n v="1133"/>
    <n v="3"/>
    <n v="436"/>
    <n v="134"/>
    <n v="302"/>
    <n v="726"/>
    <d v="1899-12-30T01:00:43"/>
    <d v="1899-12-30T00:14:38"/>
  </r>
  <r>
    <x v="20"/>
    <s v="2017/2018"/>
    <x v="11"/>
    <s v="CNO"/>
    <s v="CA"/>
    <s v="Academic"/>
    <m/>
    <m/>
    <m/>
    <m/>
    <m/>
    <m/>
    <m/>
    <m/>
    <m/>
    <n v="1046"/>
    <n v="1041"/>
    <n v="4"/>
    <n v="383"/>
    <n v="112"/>
    <n v="271"/>
    <n v="673"/>
    <d v="1899-12-30T00:15:36"/>
    <d v="1899-12-30T00:08:53"/>
  </r>
  <r>
    <x v="21"/>
    <s v="2017/2018"/>
    <x v="11"/>
    <s v="CNO"/>
    <s v="CA"/>
    <s v="Academic"/>
    <m/>
    <m/>
    <m/>
    <m/>
    <m/>
    <m/>
    <m/>
    <m/>
    <m/>
    <n v="1065"/>
    <n v="1058"/>
    <n v="7"/>
    <n v="398"/>
    <n v="130"/>
    <n v="268"/>
    <n v="639"/>
    <d v="1899-12-30T00:20:24"/>
    <d v="1899-12-30T00:11:31"/>
  </r>
  <r>
    <x v="22"/>
    <s v="2017/2018"/>
    <x v="11"/>
    <s v="CNO"/>
    <s v="CA"/>
    <s v="Academic"/>
    <m/>
    <m/>
    <m/>
    <m/>
    <m/>
    <m/>
    <m/>
    <m/>
    <m/>
    <n v="805"/>
    <n v="798"/>
    <n v="3"/>
    <n v="280"/>
    <n v="106"/>
    <n v="174"/>
    <n v="512"/>
    <d v="1899-12-30T00:11:46"/>
    <d v="1899-12-30T00:07:26"/>
  </r>
  <r>
    <x v="23"/>
    <s v="2017/2018"/>
    <x v="11"/>
    <s v="CNO"/>
    <s v="CA"/>
    <s v="Academic"/>
    <m/>
    <m/>
    <m/>
    <m/>
    <m/>
    <m/>
    <m/>
    <m/>
    <m/>
    <n v="669"/>
    <n v="663"/>
    <n v="2"/>
    <n v="264"/>
    <n v="97"/>
    <n v="167"/>
    <n v="403"/>
    <d v="1899-12-30T00:09:50"/>
    <d v="1899-12-30T00:09:36"/>
  </r>
  <r>
    <x v="24"/>
    <s v="2018/2019"/>
    <x v="11"/>
    <s v="CNO"/>
    <s v="CA"/>
    <s v="Academic"/>
    <m/>
    <m/>
    <m/>
    <m/>
    <m/>
    <m/>
    <m/>
    <m/>
    <m/>
    <n v="699"/>
    <n v="696"/>
    <n v="4"/>
    <n v="256"/>
    <n v="109"/>
    <n v="147"/>
    <n v="413"/>
    <d v="1899-12-30T00:08:38"/>
    <d v="1899-12-30T00:09:07"/>
  </r>
  <r>
    <x v="25"/>
    <s v="2018/2019"/>
    <x v="11"/>
    <s v="CNO"/>
    <s v="CA"/>
    <s v="Academic"/>
    <m/>
    <m/>
    <m/>
    <m/>
    <m/>
    <m/>
    <m/>
    <m/>
    <m/>
    <n v="916"/>
    <n v="912"/>
    <n v="3"/>
    <n v="286"/>
    <n v="138"/>
    <n v="148"/>
    <n v="609"/>
    <d v="1899-12-30T00:13:55"/>
    <d v="1899-12-30T00:13:26"/>
  </r>
  <r>
    <x v="26"/>
    <s v="2018/2019"/>
    <x v="11"/>
    <s v="CNO"/>
    <s v="CA"/>
    <s v="Academic"/>
    <m/>
    <m/>
    <m/>
    <m/>
    <m/>
    <m/>
    <m/>
    <m/>
    <m/>
    <n v="1099"/>
    <n v="1094"/>
    <n v="3"/>
    <n v="334"/>
    <n v="141"/>
    <n v="193"/>
    <n v="769"/>
    <d v="1899-12-30T01:03:22"/>
    <d v="1899-12-30T00:14:10"/>
  </r>
  <r>
    <x v="27"/>
    <s v="2018/2019"/>
    <x v="11"/>
    <s v="CNO"/>
    <s v="CA"/>
    <s v="Academic"/>
    <m/>
    <m/>
    <m/>
    <m/>
    <m/>
    <m/>
    <m/>
    <m/>
    <m/>
    <n v="1232"/>
    <n v="1228"/>
    <n v="2"/>
    <n v="510"/>
    <n v="191"/>
    <n v="319"/>
    <n v="729"/>
    <d v="1899-12-30T00:20:38"/>
    <d v="1899-12-30T00:15:07"/>
  </r>
  <r>
    <x v="28"/>
    <s v="2018/2019"/>
    <x v="11"/>
    <s v="CNO"/>
    <s v="CA"/>
    <s v="Academic"/>
    <m/>
    <m/>
    <m/>
    <m/>
    <m/>
    <m/>
    <m/>
    <m/>
    <m/>
    <n v="975"/>
    <n v="973"/>
    <n v="6"/>
    <n v="377"/>
    <n v="110"/>
    <n v="267"/>
    <n v="602"/>
    <d v="1899-12-30T00:18:43"/>
    <d v="1899-12-30T00:14:10"/>
  </r>
  <r>
    <x v="29"/>
    <s v="2018/2019"/>
    <x v="11"/>
    <s v="CNO"/>
    <s v="CA"/>
    <s v="Academic"/>
    <m/>
    <m/>
    <m/>
    <m/>
    <m/>
    <m/>
    <m/>
    <m/>
    <m/>
    <n v="520"/>
    <n v="517"/>
    <n v="2"/>
    <n v="172"/>
    <n v="56"/>
    <n v="116"/>
    <n v="360"/>
    <d v="1899-12-30T00:20:10"/>
    <d v="1899-12-30T00:13:26"/>
  </r>
  <r>
    <x v="30"/>
    <s v="2018/2019"/>
    <x v="11"/>
    <s v="CNO"/>
    <s v="CA"/>
    <s v="Academic"/>
    <m/>
    <m/>
    <m/>
    <m/>
    <m/>
    <m/>
    <m/>
    <m/>
    <m/>
    <n v="1305"/>
    <n v="1301"/>
    <n v="8"/>
    <n v="377"/>
    <n v="170"/>
    <n v="207"/>
    <n v="895"/>
    <d v="1899-12-30T00:14:38"/>
    <d v="1899-12-30T00:12:58"/>
  </r>
  <r>
    <x v="1"/>
    <s v="2016/2017"/>
    <x v="12"/>
    <s v="CS1"/>
    <s v="CA"/>
    <s v="Academic"/>
    <m/>
    <m/>
    <m/>
    <m/>
    <m/>
    <m/>
    <m/>
    <m/>
    <m/>
    <n v="331"/>
    <n v="330"/>
    <n v="5"/>
    <n v="164"/>
    <n v="112"/>
    <n v="52"/>
    <n v="159"/>
    <d v="1899-12-30T01:03:07"/>
    <d v="1899-12-30T00:06:29"/>
  </r>
  <r>
    <x v="2"/>
    <s v="2016/2017"/>
    <x v="12"/>
    <s v="CS1"/>
    <s v="CA"/>
    <s v="Academic"/>
    <m/>
    <m/>
    <m/>
    <m/>
    <m/>
    <m/>
    <m/>
    <m/>
    <m/>
    <n v="469"/>
    <n v="465"/>
    <n v="2"/>
    <n v="213"/>
    <n v="134"/>
    <n v="79"/>
    <n v="260"/>
    <d v="1899-12-30T01:03:07"/>
    <d v="1899-12-30T00:06:43"/>
  </r>
  <r>
    <x v="3"/>
    <s v="2016/2017"/>
    <x v="12"/>
    <s v="CS1"/>
    <s v="CA"/>
    <s v="Academic"/>
    <m/>
    <m/>
    <m/>
    <m/>
    <m/>
    <m/>
    <m/>
    <m/>
    <m/>
    <n v="468"/>
    <n v="465"/>
    <n v="0"/>
    <n v="182"/>
    <n v="101"/>
    <n v="81"/>
    <n v="283"/>
    <d v="1899-12-30T01:03:36"/>
    <d v="1899-12-30T00:07:26"/>
  </r>
  <r>
    <x v="4"/>
    <s v="2016/2017"/>
    <x v="12"/>
    <s v="CS1"/>
    <s v="CA"/>
    <s v="Academic"/>
    <m/>
    <m/>
    <m/>
    <m/>
    <m/>
    <m/>
    <m/>
    <m/>
    <m/>
    <n v="397"/>
    <n v="397"/>
    <n v="3"/>
    <n v="145"/>
    <n v="79"/>
    <n v="66"/>
    <n v="260"/>
    <d v="1899-12-30T00:22:05"/>
    <d v="1899-12-30T00:11:17"/>
  </r>
  <r>
    <x v="5"/>
    <s v="2016/2017"/>
    <x v="12"/>
    <s v="CS1"/>
    <s v="CA"/>
    <s v="Academic"/>
    <m/>
    <m/>
    <m/>
    <m/>
    <m/>
    <m/>
    <m/>
    <m/>
    <m/>
    <n v="213"/>
    <n v="211"/>
    <n v="1"/>
    <n v="83"/>
    <n v="52"/>
    <n v="31"/>
    <n v="136"/>
    <d v="1899-12-30T01:04:48"/>
    <d v="1899-12-30T00:07:26"/>
  </r>
  <r>
    <x v="6"/>
    <s v="2016/2017"/>
    <x v="12"/>
    <s v="CS1"/>
    <s v="CA"/>
    <s v="Academic"/>
    <m/>
    <m/>
    <m/>
    <m/>
    <m/>
    <m/>
    <m/>
    <m/>
    <m/>
    <n v="438"/>
    <n v="436"/>
    <n v="0"/>
    <n v="186"/>
    <n v="127"/>
    <n v="59"/>
    <n v="239"/>
    <d v="1899-12-30T01:07:26"/>
    <d v="1899-12-30T00:09:50"/>
  </r>
  <r>
    <x v="7"/>
    <s v="2016/2017"/>
    <x v="12"/>
    <s v="CS1"/>
    <s v="CA"/>
    <s v="Academic"/>
    <m/>
    <m/>
    <m/>
    <m/>
    <m/>
    <m/>
    <m/>
    <m/>
    <m/>
    <n v="479"/>
    <n v="475"/>
    <n v="2"/>
    <n v="198"/>
    <n v="119"/>
    <n v="79"/>
    <n v="282"/>
    <d v="1899-12-30T01:01:55"/>
    <d v="1899-12-30T00:07:12"/>
  </r>
  <r>
    <x v="8"/>
    <s v="2016/2017"/>
    <x v="12"/>
    <s v="CS1"/>
    <s v="CA"/>
    <s v="Academic"/>
    <m/>
    <m/>
    <m/>
    <m/>
    <m/>
    <m/>
    <m/>
    <m/>
    <m/>
    <n v="540"/>
    <n v="537"/>
    <n v="1"/>
    <n v="226"/>
    <n v="126"/>
    <n v="100"/>
    <n v="301"/>
    <d v="1899-12-30T01:01:41"/>
    <d v="1899-12-30T00:06:43"/>
  </r>
  <r>
    <x v="9"/>
    <s v="2016/2017"/>
    <x v="12"/>
    <s v="CS1"/>
    <s v="CA"/>
    <s v="Academic"/>
    <m/>
    <m/>
    <m/>
    <m/>
    <m/>
    <m/>
    <m/>
    <m/>
    <m/>
    <n v="445"/>
    <n v="443"/>
    <n v="1"/>
    <n v="186"/>
    <n v="101"/>
    <n v="85"/>
    <n v="279"/>
    <d v="1899-12-30T01:10:05"/>
    <d v="1899-12-30T00:08:53"/>
  </r>
  <r>
    <x v="10"/>
    <s v="2016/2017"/>
    <x v="12"/>
    <s v="CS1"/>
    <s v="CA"/>
    <s v="Academic"/>
    <m/>
    <m/>
    <m/>
    <m/>
    <m/>
    <m/>
    <m/>
    <m/>
    <m/>
    <n v="346"/>
    <n v="342"/>
    <n v="3"/>
    <n v="150"/>
    <n v="87"/>
    <n v="63"/>
    <n v="198"/>
    <d v="1899-12-30T01:01:55"/>
    <d v="1899-12-30T00:10:48"/>
  </r>
  <r>
    <x v="11"/>
    <s v="2016/2017"/>
    <x v="12"/>
    <s v="CS1"/>
    <s v="CA"/>
    <s v="Academic"/>
    <m/>
    <m/>
    <m/>
    <m/>
    <m/>
    <m/>
    <m/>
    <m/>
    <m/>
    <n v="197"/>
    <n v="194"/>
    <n v="3"/>
    <n v="154"/>
    <n v="100"/>
    <n v="54"/>
    <n v="40"/>
    <d v="1899-12-30T00:23:17"/>
    <d v="1899-12-30T00:21:36"/>
  </r>
  <r>
    <x v="12"/>
    <s v="2017/2018"/>
    <x v="12"/>
    <s v="CS1"/>
    <s v="CA"/>
    <s v="Academic"/>
    <m/>
    <m/>
    <m/>
    <m/>
    <m/>
    <m/>
    <m/>
    <m/>
    <m/>
    <n v="171"/>
    <n v="168"/>
    <n v="4"/>
    <n v="119"/>
    <n v="76"/>
    <n v="43"/>
    <n v="51"/>
    <d v="1899-12-30T01:06:00"/>
    <d v="1899-12-30T01:00:29"/>
  </r>
  <r>
    <x v="13"/>
    <s v="2017/2018"/>
    <x v="12"/>
    <s v="CS1"/>
    <s v="CA"/>
    <s v="Academic"/>
    <m/>
    <m/>
    <m/>
    <m/>
    <m/>
    <m/>
    <m/>
    <m/>
    <m/>
    <n v="188"/>
    <n v="186"/>
    <n v="1"/>
    <n v="133"/>
    <n v="88"/>
    <n v="45"/>
    <n v="52"/>
    <d v="1899-12-30T00:22:48"/>
    <d v="1899-12-30T00:23:02"/>
  </r>
  <r>
    <x v="14"/>
    <s v="2017/2018"/>
    <x v="12"/>
    <s v="CS1"/>
    <s v="CA"/>
    <s v="Academic"/>
    <m/>
    <m/>
    <m/>
    <m/>
    <m/>
    <m/>
    <m/>
    <m/>
    <m/>
    <n v="281"/>
    <n v="281"/>
    <n v="1"/>
    <n v="161"/>
    <n v="99"/>
    <n v="62"/>
    <n v="113"/>
    <d v="1899-12-30T01:01:26"/>
    <d v="1899-12-30T00:22:48"/>
  </r>
  <r>
    <x v="15"/>
    <s v="2017/2018"/>
    <x v="12"/>
    <s v="CS1"/>
    <s v="CA"/>
    <s v="Academic"/>
    <m/>
    <m/>
    <m/>
    <m/>
    <m/>
    <m/>
    <m/>
    <m/>
    <m/>
    <n v="295"/>
    <n v="292"/>
    <n v="2"/>
    <n v="203"/>
    <n v="112"/>
    <n v="91"/>
    <n v="97"/>
    <d v="1899-12-30T01:01:55"/>
    <d v="1899-12-30T01:05:02"/>
  </r>
  <r>
    <x v="16"/>
    <s v="2017/2018"/>
    <x v="12"/>
    <s v="CS1"/>
    <s v="CA"/>
    <s v="Academic"/>
    <m/>
    <m/>
    <m/>
    <m/>
    <m/>
    <m/>
    <m/>
    <m/>
    <m/>
    <n v="236"/>
    <n v="235"/>
    <n v="1"/>
    <n v="173"/>
    <n v="93"/>
    <n v="80"/>
    <n v="65"/>
    <d v="1899-12-30T01:08:38"/>
    <d v="1899-12-30T01:05:31"/>
  </r>
  <r>
    <x v="17"/>
    <s v="2017/2018"/>
    <x v="12"/>
    <s v="CS1"/>
    <s v="CA"/>
    <s v="Academic"/>
    <m/>
    <m/>
    <m/>
    <m/>
    <m/>
    <m/>
    <m/>
    <m/>
    <m/>
    <n v="125"/>
    <n v="125"/>
    <n v="1"/>
    <n v="91"/>
    <n v="50"/>
    <n v="41"/>
    <n v="40"/>
    <d v="1899-12-30T01:06:29"/>
    <d v="1899-12-30T01:09:07"/>
  </r>
  <r>
    <x v="18"/>
    <s v="2017/2018"/>
    <x v="12"/>
    <s v="CS1"/>
    <s v="CA"/>
    <s v="Academic"/>
    <m/>
    <m/>
    <m/>
    <m/>
    <m/>
    <m/>
    <m/>
    <m/>
    <m/>
    <n v="342"/>
    <n v="342"/>
    <n v="2"/>
    <n v="198"/>
    <n v="141"/>
    <n v="57"/>
    <n v="126"/>
    <d v="1899-12-30T01:00:14"/>
    <d v="1899-12-30T01:00:14"/>
  </r>
  <r>
    <x v="19"/>
    <s v="2017/2018"/>
    <x v="12"/>
    <s v="CS1"/>
    <s v="CA"/>
    <s v="Academic"/>
    <m/>
    <m/>
    <m/>
    <m/>
    <m/>
    <m/>
    <m/>
    <m/>
    <m/>
    <n v="280"/>
    <n v="279"/>
    <n v="4"/>
    <n v="183"/>
    <n v="102"/>
    <n v="81"/>
    <n v="100"/>
    <d v="1899-12-30T01:07:26"/>
    <d v="1899-12-30T01:14:24"/>
  </r>
  <r>
    <x v="20"/>
    <s v="2017/2018"/>
    <x v="12"/>
    <s v="CS1"/>
    <s v="CA"/>
    <s v="Academic"/>
    <m/>
    <m/>
    <m/>
    <m/>
    <m/>
    <m/>
    <m/>
    <m/>
    <m/>
    <n v="247"/>
    <n v="247"/>
    <n v="1"/>
    <n v="157"/>
    <n v="98"/>
    <n v="59"/>
    <n v="101"/>
    <d v="1899-12-30T01:05:17"/>
    <d v="1899-12-30T00:22:34"/>
  </r>
  <r>
    <x v="21"/>
    <s v="2017/2018"/>
    <x v="12"/>
    <s v="CS1"/>
    <s v="CA"/>
    <s v="Academic"/>
    <m/>
    <m/>
    <m/>
    <m/>
    <m/>
    <m/>
    <m/>
    <m/>
    <m/>
    <n v="276"/>
    <n v="274"/>
    <n v="0"/>
    <n v="171"/>
    <n v="103"/>
    <n v="68"/>
    <n v="101"/>
    <d v="1899-12-30T01:07:55"/>
    <d v="1899-12-30T01:13:41"/>
  </r>
  <r>
    <x v="22"/>
    <s v="2017/2018"/>
    <x v="12"/>
    <s v="CS1"/>
    <s v="CA"/>
    <s v="Academic"/>
    <m/>
    <m/>
    <m/>
    <m/>
    <m/>
    <m/>
    <m/>
    <m/>
    <m/>
    <n v="204"/>
    <n v="204"/>
    <n v="2"/>
    <n v="133"/>
    <n v="88"/>
    <n v="45"/>
    <n v="69"/>
    <d v="1899-12-30T01:00:29"/>
    <d v="1899-12-30T00:22:19"/>
  </r>
  <r>
    <x v="23"/>
    <s v="2017/2018"/>
    <x v="12"/>
    <s v="CS1"/>
    <s v="CA"/>
    <s v="Academic"/>
    <m/>
    <m/>
    <m/>
    <m/>
    <m/>
    <m/>
    <m/>
    <m/>
    <m/>
    <n v="163"/>
    <n v="163"/>
    <n v="2"/>
    <n v="111"/>
    <n v="55"/>
    <n v="56"/>
    <n v="47"/>
    <d v="1899-12-30T01:01:12"/>
    <d v="1899-12-30T01:10:19"/>
  </r>
  <r>
    <x v="24"/>
    <s v="2018/2019"/>
    <x v="12"/>
    <s v="CS1"/>
    <s v="CA"/>
    <s v="Academic"/>
    <m/>
    <m/>
    <m/>
    <m/>
    <m/>
    <m/>
    <m/>
    <m/>
    <m/>
    <n v="183"/>
    <n v="180"/>
    <n v="0"/>
    <n v="131"/>
    <n v="70"/>
    <n v="61"/>
    <n v="36"/>
    <d v="1899-12-30T01:05:31"/>
    <d v="1899-12-30T01:01:26"/>
  </r>
  <r>
    <x v="25"/>
    <s v="2018/2019"/>
    <x v="12"/>
    <s v="CS1"/>
    <s v="CA"/>
    <s v="Academic"/>
    <m/>
    <m/>
    <m/>
    <m/>
    <m/>
    <m/>
    <m/>
    <m/>
    <m/>
    <n v="138"/>
    <n v="138"/>
    <n v="0"/>
    <n v="99"/>
    <n v="64"/>
    <n v="35"/>
    <n v="44"/>
    <d v="1899-12-30T01:03:36"/>
    <d v="1899-12-30T00:16:48"/>
  </r>
  <r>
    <x v="26"/>
    <s v="2018/2019"/>
    <x v="12"/>
    <s v="CS1"/>
    <s v="CA"/>
    <s v="Academic"/>
    <m/>
    <m/>
    <m/>
    <m/>
    <m/>
    <m/>
    <m/>
    <m/>
    <m/>
    <n v="272"/>
    <n v="271"/>
    <n v="2"/>
    <n v="148"/>
    <n v="96"/>
    <n v="52"/>
    <n v="119"/>
    <d v="1899-12-30T01:01:26"/>
    <d v="1899-12-30T01:02:24"/>
  </r>
  <r>
    <x v="27"/>
    <s v="2018/2019"/>
    <x v="12"/>
    <s v="CS1"/>
    <s v="CA"/>
    <s v="Academic"/>
    <m/>
    <m/>
    <m/>
    <m/>
    <m/>
    <m/>
    <m/>
    <m/>
    <m/>
    <n v="263"/>
    <n v="261"/>
    <n v="1"/>
    <n v="159"/>
    <n v="96"/>
    <n v="63"/>
    <n v="115"/>
    <d v="1899-12-30T01:04:19"/>
    <d v="1899-12-30T00:22:34"/>
  </r>
  <r>
    <x v="28"/>
    <s v="2018/2019"/>
    <x v="12"/>
    <s v="CS1"/>
    <s v="CA"/>
    <s v="Academic"/>
    <m/>
    <m/>
    <m/>
    <m/>
    <m/>
    <m/>
    <m/>
    <m/>
    <m/>
    <n v="213"/>
    <n v="210"/>
    <n v="2"/>
    <n v="130"/>
    <n v="61"/>
    <n v="69"/>
    <n v="77"/>
    <d v="1899-12-30T01:04:48"/>
    <d v="1899-12-30T01:06:00"/>
  </r>
  <r>
    <x v="29"/>
    <s v="2018/2019"/>
    <x v="12"/>
    <s v="CS1"/>
    <s v="CA"/>
    <s v="Academic"/>
    <m/>
    <m/>
    <m/>
    <m/>
    <m/>
    <m/>
    <m/>
    <m/>
    <m/>
    <n v="109"/>
    <n v="109"/>
    <n v="3"/>
    <n v="67"/>
    <n v="41"/>
    <n v="26"/>
    <n v="50"/>
    <d v="1899-12-30T01:09:22"/>
    <d v="1899-12-30T00:20:38"/>
  </r>
  <r>
    <x v="30"/>
    <s v="2018/2019"/>
    <x v="12"/>
    <s v="CS1"/>
    <s v="CA"/>
    <s v="Academic"/>
    <m/>
    <m/>
    <m/>
    <m/>
    <m/>
    <m/>
    <m/>
    <m/>
    <m/>
    <n v="291"/>
    <n v="290"/>
    <n v="2"/>
    <n v="176"/>
    <n v="111"/>
    <n v="65"/>
    <n v="97"/>
    <d v="1899-12-30T01:01:55"/>
    <d v="1899-12-30T01:00:29"/>
  </r>
  <r>
    <x v="1"/>
    <s v="2016/2017"/>
    <x v="13"/>
    <s v="CTU"/>
    <s v="CA"/>
    <s v="Academic"/>
    <m/>
    <m/>
    <m/>
    <m/>
    <m/>
    <m/>
    <m/>
    <m/>
    <m/>
    <n v="276"/>
    <n v="275"/>
    <n v="3"/>
    <n v="154"/>
    <n v="83"/>
    <n v="71"/>
    <n v="113"/>
    <d v="1899-12-30T00:16:34"/>
    <d v="1899-12-30T00:12:14"/>
  </r>
  <r>
    <x v="2"/>
    <s v="2016/2017"/>
    <x v="13"/>
    <s v="CTU"/>
    <s v="CA"/>
    <s v="Academic"/>
    <m/>
    <m/>
    <m/>
    <m/>
    <m/>
    <m/>
    <m/>
    <m/>
    <m/>
    <n v="411"/>
    <n v="409"/>
    <n v="10"/>
    <n v="238"/>
    <n v="111"/>
    <n v="127"/>
    <n v="175"/>
    <d v="1899-12-30T00:22:48"/>
    <d v="1899-12-30T00:19:41"/>
  </r>
  <r>
    <x v="3"/>
    <s v="2016/2017"/>
    <x v="13"/>
    <s v="CTU"/>
    <s v="CA"/>
    <s v="Academic"/>
    <m/>
    <m/>
    <m/>
    <m/>
    <m/>
    <m/>
    <m/>
    <m/>
    <m/>
    <n v="417"/>
    <n v="416"/>
    <n v="2"/>
    <n v="251"/>
    <n v="118"/>
    <n v="133"/>
    <n v="170"/>
    <d v="1899-12-30T00:21:07"/>
    <d v="1899-12-30T00:18:00"/>
  </r>
  <r>
    <x v="4"/>
    <s v="2016/2017"/>
    <x v="13"/>
    <s v="CTU"/>
    <s v="CA"/>
    <s v="Academic"/>
    <m/>
    <m/>
    <m/>
    <m/>
    <m/>
    <m/>
    <m/>
    <m/>
    <m/>
    <n v="331"/>
    <n v="330"/>
    <n v="6"/>
    <n v="205"/>
    <n v="89"/>
    <n v="116"/>
    <n v="123"/>
    <d v="1899-12-30T01:01:26"/>
    <d v="1899-12-30T00:19:55"/>
  </r>
  <r>
    <x v="5"/>
    <s v="2016/2017"/>
    <x v="13"/>
    <s v="CTU"/>
    <s v="CA"/>
    <s v="Academic"/>
    <m/>
    <m/>
    <m/>
    <m/>
    <m/>
    <m/>
    <m/>
    <m/>
    <m/>
    <n v="178"/>
    <n v="177"/>
    <n v="3"/>
    <n v="106"/>
    <n v="47"/>
    <n v="59"/>
    <n v="84"/>
    <d v="1899-12-30T00:18:14"/>
    <d v="1899-12-30T00:17:46"/>
  </r>
  <r>
    <x v="6"/>
    <s v="2016/2017"/>
    <x v="13"/>
    <s v="CTU"/>
    <s v="CA"/>
    <s v="Academic"/>
    <m/>
    <m/>
    <m/>
    <m/>
    <m/>
    <m/>
    <m/>
    <m/>
    <m/>
    <n v="367"/>
    <n v="366"/>
    <n v="7"/>
    <n v="211"/>
    <n v="117"/>
    <n v="94"/>
    <n v="143"/>
    <d v="1899-12-30T01:10:48"/>
    <d v="1899-12-30T00:21:50"/>
  </r>
  <r>
    <x v="7"/>
    <s v="2016/2017"/>
    <x v="13"/>
    <s v="CTU"/>
    <s v="CA"/>
    <s v="Academic"/>
    <m/>
    <m/>
    <m/>
    <m/>
    <m/>
    <m/>
    <m/>
    <m/>
    <m/>
    <n v="347"/>
    <n v="346"/>
    <n v="1"/>
    <n v="231"/>
    <n v="108"/>
    <n v="123"/>
    <n v="118"/>
    <d v="1899-12-30T00:18:29"/>
    <d v="1899-12-30T00:11:46"/>
  </r>
  <r>
    <x v="8"/>
    <s v="2016/2017"/>
    <x v="13"/>
    <s v="CTU"/>
    <s v="CA"/>
    <s v="Academic"/>
    <m/>
    <m/>
    <m/>
    <m/>
    <m/>
    <m/>
    <m/>
    <m/>
    <m/>
    <n v="302"/>
    <n v="301"/>
    <n v="4"/>
    <n v="175"/>
    <n v="69"/>
    <n v="106"/>
    <n v="118"/>
    <d v="1899-12-30T00:17:31"/>
    <d v="1899-12-30T00:14:53"/>
  </r>
  <r>
    <x v="9"/>
    <s v="2016/2017"/>
    <x v="13"/>
    <s v="CTU"/>
    <s v="CA"/>
    <s v="Academic"/>
    <m/>
    <m/>
    <m/>
    <m/>
    <m/>
    <m/>
    <m/>
    <m/>
    <m/>
    <n v="353"/>
    <n v="350"/>
    <n v="3"/>
    <n v="228"/>
    <n v="102"/>
    <n v="126"/>
    <n v="139"/>
    <d v="1899-12-30T00:21:22"/>
    <d v="1899-12-30T00:12:43"/>
  </r>
  <r>
    <x v="10"/>
    <s v="2016/2017"/>
    <x v="13"/>
    <s v="CTU"/>
    <s v="CA"/>
    <s v="Academic"/>
    <m/>
    <m/>
    <m/>
    <m/>
    <m/>
    <m/>
    <m/>
    <m/>
    <m/>
    <n v="292"/>
    <n v="292"/>
    <n v="4"/>
    <n v="207"/>
    <n v="87"/>
    <n v="120"/>
    <n v="82"/>
    <d v="1899-12-30T00:21:07"/>
    <d v="1899-12-30T00:14:53"/>
  </r>
  <r>
    <x v="11"/>
    <s v="2016/2017"/>
    <x v="13"/>
    <s v="CTU"/>
    <s v="CA"/>
    <s v="Academic"/>
    <m/>
    <m/>
    <m/>
    <m/>
    <m/>
    <m/>
    <m/>
    <m/>
    <m/>
    <n v="238"/>
    <n v="237"/>
    <n v="2"/>
    <n v="154"/>
    <n v="69"/>
    <n v="85"/>
    <n v="86"/>
    <d v="1899-12-30T00:15:50"/>
    <d v="1899-12-30T00:12:29"/>
  </r>
  <r>
    <x v="12"/>
    <s v="2017/2018"/>
    <x v="13"/>
    <s v="CTU"/>
    <s v="CA"/>
    <s v="Academic"/>
    <m/>
    <m/>
    <m/>
    <m/>
    <m/>
    <m/>
    <m/>
    <m/>
    <m/>
    <n v="202"/>
    <n v="201"/>
    <n v="1"/>
    <n v="120"/>
    <n v="51"/>
    <n v="69"/>
    <n v="77"/>
    <d v="1899-12-30T00:23:17"/>
    <d v="1899-12-30T00:20:53"/>
  </r>
  <r>
    <x v="13"/>
    <s v="2017/2018"/>
    <x v="13"/>
    <s v="CTU"/>
    <s v="CA"/>
    <s v="Academic"/>
    <m/>
    <m/>
    <m/>
    <m/>
    <m/>
    <m/>
    <m/>
    <m/>
    <m/>
    <n v="261"/>
    <n v="261"/>
    <n v="4"/>
    <n v="161"/>
    <n v="82"/>
    <n v="79"/>
    <n v="96"/>
    <d v="1899-12-30T00:19:55"/>
    <d v="1899-12-30T00:11:31"/>
  </r>
  <r>
    <x v="14"/>
    <s v="2017/2018"/>
    <x v="13"/>
    <s v="CTU"/>
    <s v="CA"/>
    <s v="Academic"/>
    <m/>
    <m/>
    <m/>
    <m/>
    <m/>
    <m/>
    <m/>
    <m/>
    <m/>
    <n v="362"/>
    <n v="361"/>
    <n v="4"/>
    <n v="220"/>
    <n v="85"/>
    <n v="135"/>
    <n v="149"/>
    <d v="1899-12-30T00:19:12"/>
    <d v="1899-12-30T00:13:41"/>
  </r>
  <r>
    <x v="15"/>
    <s v="2017/2018"/>
    <x v="13"/>
    <s v="CTU"/>
    <s v="CA"/>
    <s v="Academic"/>
    <m/>
    <m/>
    <m/>
    <m/>
    <m/>
    <m/>
    <m/>
    <m/>
    <m/>
    <n v="408"/>
    <n v="406"/>
    <n v="9"/>
    <n v="227"/>
    <n v="101"/>
    <n v="126"/>
    <n v="183"/>
    <d v="1899-12-30T00:22:19"/>
    <d v="1899-12-30T00:17:02"/>
  </r>
  <r>
    <x v="16"/>
    <s v="2017/2018"/>
    <x v="13"/>
    <s v="CTU"/>
    <s v="CA"/>
    <s v="Academic"/>
    <m/>
    <m/>
    <m/>
    <m/>
    <m/>
    <m/>
    <m/>
    <m/>
    <m/>
    <n v="386"/>
    <n v="386"/>
    <n v="4"/>
    <n v="236"/>
    <n v="88"/>
    <n v="148"/>
    <n v="143"/>
    <d v="1899-12-30T00:20:10"/>
    <d v="1899-12-30T00:14:24"/>
  </r>
  <r>
    <x v="17"/>
    <s v="2017/2018"/>
    <x v="13"/>
    <s v="CTU"/>
    <s v="CA"/>
    <s v="Academic"/>
    <m/>
    <m/>
    <m/>
    <m/>
    <m/>
    <m/>
    <m/>
    <m/>
    <m/>
    <n v="136"/>
    <n v="136"/>
    <n v="4"/>
    <n v="80"/>
    <n v="28"/>
    <n v="52"/>
    <n v="65"/>
    <d v="1899-12-30T00:19:12"/>
    <d v="1899-12-30T00:18:00"/>
  </r>
  <r>
    <x v="18"/>
    <s v="2017/2018"/>
    <x v="13"/>
    <s v="CTU"/>
    <s v="CA"/>
    <s v="Academic"/>
    <m/>
    <m/>
    <m/>
    <m/>
    <m/>
    <m/>
    <m/>
    <m/>
    <m/>
    <n v="343"/>
    <n v="341"/>
    <n v="1"/>
    <n v="198"/>
    <n v="100"/>
    <n v="98"/>
    <n v="135"/>
    <d v="1899-12-30T00:16:05"/>
    <d v="1899-12-30T00:05:46"/>
  </r>
  <r>
    <x v="19"/>
    <s v="2017/2018"/>
    <x v="13"/>
    <s v="CTU"/>
    <s v="CA"/>
    <s v="Academic"/>
    <m/>
    <m/>
    <m/>
    <m/>
    <m/>
    <m/>
    <m/>
    <m/>
    <m/>
    <n v="326"/>
    <n v="326"/>
    <n v="2"/>
    <n v="191"/>
    <n v="74"/>
    <n v="117"/>
    <n v="138"/>
    <d v="1899-12-30T00:13:55"/>
    <d v="1899-12-30T00:11:31"/>
  </r>
  <r>
    <x v="20"/>
    <s v="2017/2018"/>
    <x v="13"/>
    <s v="CTU"/>
    <s v="CA"/>
    <s v="Academic"/>
    <m/>
    <m/>
    <m/>
    <m/>
    <m/>
    <m/>
    <m/>
    <m/>
    <m/>
    <n v="352"/>
    <n v="352"/>
    <n v="4"/>
    <n v="201"/>
    <n v="94"/>
    <n v="107"/>
    <n v="154"/>
    <d v="1899-12-30T00:18:00"/>
    <d v="1899-12-30T00:14:53"/>
  </r>
  <r>
    <x v="21"/>
    <s v="2017/2018"/>
    <x v="13"/>
    <s v="CTU"/>
    <s v="CA"/>
    <s v="Academic"/>
    <m/>
    <m/>
    <m/>
    <m/>
    <m/>
    <m/>
    <m/>
    <m/>
    <m/>
    <n v="313"/>
    <n v="313"/>
    <n v="4"/>
    <n v="186"/>
    <n v="87"/>
    <n v="99"/>
    <n v="122"/>
    <d v="1899-12-30T00:12:14"/>
    <d v="1899-12-30T00:07:12"/>
  </r>
  <r>
    <x v="22"/>
    <s v="2017/2018"/>
    <x v="13"/>
    <s v="CTU"/>
    <s v="CA"/>
    <s v="Academic"/>
    <m/>
    <m/>
    <m/>
    <m/>
    <m/>
    <m/>
    <m/>
    <m/>
    <m/>
    <n v="244"/>
    <n v="244"/>
    <n v="4"/>
    <n v="147"/>
    <n v="64"/>
    <n v="83"/>
    <n v="90"/>
    <d v="1899-12-30T00:12:29"/>
    <d v="1899-12-30T00:10:34"/>
  </r>
  <r>
    <x v="23"/>
    <s v="2017/2018"/>
    <x v="13"/>
    <s v="CTU"/>
    <s v="CA"/>
    <s v="Academic"/>
    <m/>
    <m/>
    <m/>
    <m/>
    <m/>
    <m/>
    <m/>
    <m/>
    <m/>
    <n v="188"/>
    <n v="185"/>
    <n v="1"/>
    <n v="124"/>
    <n v="59"/>
    <n v="65"/>
    <n v="65"/>
    <d v="1899-12-30T00:08:24"/>
    <d v="1899-12-30T00:13:12"/>
  </r>
  <r>
    <x v="24"/>
    <s v="2018/2019"/>
    <x v="13"/>
    <s v="CTU"/>
    <s v="CA"/>
    <s v="Academic"/>
    <m/>
    <m/>
    <m/>
    <m/>
    <m/>
    <m/>
    <m/>
    <m/>
    <m/>
    <n v="199"/>
    <n v="199"/>
    <n v="0"/>
    <n v="115"/>
    <n v="42"/>
    <n v="73"/>
    <n v="67"/>
    <d v="1899-12-30T00:11:02"/>
    <d v="1899-12-30T00:11:46"/>
  </r>
  <r>
    <x v="25"/>
    <s v="2018/2019"/>
    <x v="13"/>
    <s v="CTU"/>
    <s v="CA"/>
    <s v="Academic"/>
    <m/>
    <m/>
    <m/>
    <m/>
    <m/>
    <m/>
    <m/>
    <m/>
    <m/>
    <n v="251"/>
    <n v="250"/>
    <n v="2"/>
    <n v="161"/>
    <n v="85"/>
    <n v="76"/>
    <n v="88"/>
    <d v="1899-12-30T00:18:58"/>
    <d v="1899-12-30T00:10:19"/>
  </r>
  <r>
    <x v="26"/>
    <s v="2018/2019"/>
    <x v="13"/>
    <s v="CTU"/>
    <s v="CA"/>
    <s v="Academic"/>
    <m/>
    <m/>
    <m/>
    <m/>
    <m/>
    <m/>
    <m/>
    <m/>
    <m/>
    <n v="303"/>
    <n v="303"/>
    <n v="2"/>
    <n v="170"/>
    <n v="83"/>
    <n v="87"/>
    <n v="135"/>
    <d v="1899-12-30T00:13:26"/>
    <d v="1899-12-30T00:08:38"/>
  </r>
  <r>
    <x v="27"/>
    <s v="2018/2019"/>
    <x v="13"/>
    <s v="CTU"/>
    <s v="CA"/>
    <s v="Academic"/>
    <m/>
    <m/>
    <m/>
    <m/>
    <m/>
    <m/>
    <m/>
    <m/>
    <m/>
    <n v="358"/>
    <n v="354"/>
    <n v="1"/>
    <n v="215"/>
    <n v="104"/>
    <n v="111"/>
    <n v="137"/>
    <d v="1899-12-30T00:17:46"/>
    <d v="1899-12-30T00:09:07"/>
  </r>
  <r>
    <x v="28"/>
    <s v="2018/2019"/>
    <x v="13"/>
    <s v="CTU"/>
    <s v="CA"/>
    <s v="Academic"/>
    <m/>
    <m/>
    <m/>
    <m/>
    <m/>
    <m/>
    <m/>
    <m/>
    <m/>
    <n v="204"/>
    <n v="204"/>
    <n v="2"/>
    <n v="124"/>
    <n v="60"/>
    <n v="64"/>
    <n v="87"/>
    <d v="1899-12-30T00:21:36"/>
    <d v="1899-12-30T00:17:46"/>
  </r>
  <r>
    <x v="29"/>
    <s v="2018/2019"/>
    <x v="13"/>
    <s v="CTU"/>
    <s v="CA"/>
    <s v="Academic"/>
    <m/>
    <m/>
    <m/>
    <m/>
    <m/>
    <m/>
    <m/>
    <m/>
    <m/>
    <n v="148"/>
    <n v="148"/>
    <n v="1"/>
    <n v="78"/>
    <n v="43"/>
    <n v="35"/>
    <n v="72"/>
    <d v="1899-12-30T00:12:43"/>
    <d v="1899-12-30T00:10:34"/>
  </r>
  <r>
    <x v="30"/>
    <s v="2018/2019"/>
    <x v="13"/>
    <s v="CTU"/>
    <s v="CA"/>
    <s v="Academic"/>
    <m/>
    <m/>
    <m/>
    <m/>
    <m/>
    <m/>
    <m/>
    <m/>
    <m/>
    <n v="341"/>
    <n v="341"/>
    <n v="1"/>
    <n v="169"/>
    <n v="105"/>
    <n v="64"/>
    <n v="156"/>
    <d v="1899-12-30T00:10:19"/>
    <d v="1899-12-30T00:07:26"/>
  </r>
  <r>
    <x v="1"/>
    <s v="2016/2017"/>
    <x v="0"/>
    <s v="CBA"/>
    <s v="CA"/>
    <s v="Academic"/>
    <m/>
    <m/>
    <m/>
    <m/>
    <m/>
    <m/>
    <m/>
    <m/>
    <m/>
    <n v="402"/>
    <n v="399"/>
    <n v="4"/>
    <n v="176"/>
    <n v="81"/>
    <n v="95"/>
    <n v="243"/>
    <d v="1899-12-30T01:09:36"/>
    <d v="1899-12-30T01:09:22"/>
  </r>
  <r>
    <x v="2"/>
    <s v="2016/2017"/>
    <x v="0"/>
    <s v="CBA"/>
    <s v="CA"/>
    <s v="Academic"/>
    <m/>
    <m/>
    <m/>
    <m/>
    <m/>
    <m/>
    <m/>
    <m/>
    <m/>
    <n v="631"/>
    <n v="631"/>
    <n v="2"/>
    <n v="251"/>
    <n v="113"/>
    <n v="138"/>
    <n v="378"/>
    <d v="1899-12-30T01:02:38"/>
    <d v="1899-12-30T00:20:53"/>
  </r>
  <r>
    <x v="3"/>
    <s v="2016/2017"/>
    <x v="0"/>
    <s v="CBA"/>
    <s v="CA"/>
    <s v="Academic"/>
    <m/>
    <m/>
    <m/>
    <m/>
    <m/>
    <m/>
    <m/>
    <m/>
    <m/>
    <n v="685"/>
    <n v="681"/>
    <n v="7"/>
    <n v="261"/>
    <n v="105"/>
    <n v="156"/>
    <n v="402"/>
    <d v="1899-12-30T01:03:36"/>
    <d v="1899-12-30T00:19:26"/>
  </r>
  <r>
    <x v="4"/>
    <s v="2016/2017"/>
    <x v="0"/>
    <s v="CBA"/>
    <s v="CA"/>
    <s v="Academic"/>
    <m/>
    <m/>
    <m/>
    <m/>
    <m/>
    <m/>
    <m/>
    <m/>
    <m/>
    <n v="642"/>
    <n v="641"/>
    <n v="3"/>
    <n v="274"/>
    <n v="118"/>
    <n v="156"/>
    <n v="377"/>
    <d v="1899-12-30T01:01:55"/>
    <d v="1899-12-30T00:18:00"/>
  </r>
  <r>
    <x v="5"/>
    <s v="2016/2017"/>
    <x v="0"/>
    <s v="CBA"/>
    <s v="CA"/>
    <s v="Academic"/>
    <m/>
    <m/>
    <m/>
    <m/>
    <m/>
    <m/>
    <m/>
    <m/>
    <m/>
    <n v="371"/>
    <n v="369"/>
    <n v="5"/>
    <n v="142"/>
    <n v="50"/>
    <n v="92"/>
    <n v="247"/>
    <d v="1899-12-30T00:12:58"/>
    <d v="1899-12-30T00:08:24"/>
  </r>
  <r>
    <x v="6"/>
    <s v="2016/2017"/>
    <x v="0"/>
    <s v="CBA"/>
    <s v="CA"/>
    <s v="Academic"/>
    <m/>
    <m/>
    <m/>
    <m/>
    <m/>
    <m/>
    <m/>
    <m/>
    <m/>
    <n v="478"/>
    <n v="474"/>
    <n v="4"/>
    <n v="251"/>
    <n v="116"/>
    <n v="135"/>
    <n v="220"/>
    <d v="1899-12-30T01:01:55"/>
    <d v="1899-12-30T01:03:50"/>
  </r>
  <r>
    <x v="7"/>
    <s v="2016/2017"/>
    <x v="0"/>
    <s v="CBA"/>
    <s v="CA"/>
    <s v="Academic"/>
    <m/>
    <m/>
    <m/>
    <m/>
    <m/>
    <m/>
    <m/>
    <m/>
    <m/>
    <n v="680"/>
    <n v="678"/>
    <n v="1"/>
    <n v="314"/>
    <n v="103"/>
    <n v="211"/>
    <n v="372"/>
    <d v="1899-12-30T00:15:07"/>
    <d v="1899-12-30T00:09:22"/>
  </r>
  <r>
    <x v="8"/>
    <s v="2016/2017"/>
    <x v="0"/>
    <s v="CBA"/>
    <s v="CA"/>
    <s v="Academic"/>
    <m/>
    <m/>
    <m/>
    <m/>
    <m/>
    <m/>
    <m/>
    <m/>
    <m/>
    <n v="722"/>
    <n v="717"/>
    <n v="7"/>
    <n v="301"/>
    <n v="114"/>
    <n v="187"/>
    <n v="405"/>
    <d v="1899-12-30T00:16:34"/>
    <d v="1899-12-30T00:11:02"/>
  </r>
  <r>
    <x v="9"/>
    <s v="2016/2017"/>
    <x v="0"/>
    <s v="CBA"/>
    <s v="CA"/>
    <s v="Academic"/>
    <m/>
    <m/>
    <m/>
    <m/>
    <m/>
    <m/>
    <m/>
    <m/>
    <m/>
    <n v="742"/>
    <n v="741"/>
    <n v="6"/>
    <n v="333"/>
    <n v="132"/>
    <n v="201"/>
    <n v="415"/>
    <d v="1899-12-30T00:15:36"/>
    <d v="1899-12-30T00:11:02"/>
  </r>
  <r>
    <x v="10"/>
    <s v="2016/2017"/>
    <x v="0"/>
    <s v="CBA"/>
    <s v="CA"/>
    <s v="Academic"/>
    <m/>
    <m/>
    <m/>
    <m/>
    <m/>
    <m/>
    <m/>
    <m/>
    <m/>
    <n v="679"/>
    <n v="675"/>
    <n v="1"/>
    <n v="316"/>
    <n v="106"/>
    <n v="210"/>
    <n v="353"/>
    <d v="1899-12-30T00:18:58"/>
    <d v="1899-12-30T00:12:29"/>
  </r>
  <r>
    <x v="11"/>
    <s v="2016/2017"/>
    <x v="0"/>
    <s v="CBA"/>
    <s v="CA"/>
    <s v="Academic"/>
    <m/>
    <m/>
    <m/>
    <m/>
    <m/>
    <m/>
    <m/>
    <m/>
    <m/>
    <n v="450"/>
    <n v="446"/>
    <n v="7"/>
    <n v="193"/>
    <n v="79"/>
    <n v="114"/>
    <n v="245"/>
    <d v="1899-12-30T01:12:14"/>
    <d v="1899-12-30T01:01:55"/>
  </r>
  <r>
    <x v="12"/>
    <s v="2017/2018"/>
    <x v="0"/>
    <s v="CBA"/>
    <s v="CA"/>
    <s v="Academic"/>
    <m/>
    <m/>
    <m/>
    <m/>
    <m/>
    <m/>
    <m/>
    <m/>
    <m/>
    <n v="363"/>
    <n v="358"/>
    <n v="3"/>
    <n v="126"/>
    <n v="61"/>
    <n v="65"/>
    <n v="238"/>
    <d v="1899-12-30T01:18:14"/>
    <d v="1899-12-30T01:14:53"/>
  </r>
  <r>
    <x v="13"/>
    <s v="2017/2018"/>
    <x v="0"/>
    <s v="CBA"/>
    <s v="CA"/>
    <s v="Academic"/>
    <m/>
    <m/>
    <m/>
    <m/>
    <m/>
    <m/>
    <m/>
    <m/>
    <m/>
    <n v="413"/>
    <n v="406"/>
    <n v="2"/>
    <n v="167"/>
    <n v="77"/>
    <n v="90"/>
    <n v="258"/>
    <d v="1899-12-30T01:03:22"/>
    <d v="1899-12-30T00:19:12"/>
  </r>
  <r>
    <x v="14"/>
    <s v="2017/2018"/>
    <x v="0"/>
    <s v="CBA"/>
    <s v="CA"/>
    <s v="Academic"/>
    <m/>
    <m/>
    <m/>
    <m/>
    <m/>
    <m/>
    <m/>
    <m/>
    <m/>
    <n v="390"/>
    <n v="387"/>
    <n v="0"/>
    <n v="188"/>
    <n v="75"/>
    <n v="113"/>
    <n v="209"/>
    <d v="1899-12-30T00:21:36"/>
    <d v="1899-12-30T00:15:07"/>
  </r>
  <r>
    <x v="15"/>
    <s v="2017/2018"/>
    <x v="0"/>
    <s v="CBA"/>
    <s v="CA"/>
    <s v="Academic"/>
    <m/>
    <m/>
    <m/>
    <m/>
    <m/>
    <m/>
    <m/>
    <m/>
    <m/>
    <n v="514"/>
    <n v="509"/>
    <n v="4"/>
    <n v="268"/>
    <n v="99"/>
    <n v="169"/>
    <n v="243"/>
    <d v="1899-12-30T01:01:41"/>
    <d v="1899-12-30T00:21:22"/>
  </r>
  <r>
    <x v="16"/>
    <s v="2017/2018"/>
    <x v="0"/>
    <s v="CBA"/>
    <s v="CA"/>
    <s v="Academic"/>
    <m/>
    <m/>
    <m/>
    <m/>
    <m/>
    <m/>
    <m/>
    <m/>
    <m/>
    <n v="468"/>
    <n v="466"/>
    <n v="4"/>
    <n v="247"/>
    <n v="96"/>
    <n v="151"/>
    <n v="207"/>
    <d v="1899-12-30T01:08:10"/>
    <d v="1899-12-30T01:02:10"/>
  </r>
  <r>
    <x v="17"/>
    <s v="2017/2018"/>
    <x v="0"/>
    <s v="CBA"/>
    <s v="CA"/>
    <s v="Academic"/>
    <m/>
    <m/>
    <m/>
    <m/>
    <m/>
    <m/>
    <m/>
    <m/>
    <m/>
    <n v="180"/>
    <n v="179"/>
    <n v="0"/>
    <n v="116"/>
    <n v="43"/>
    <n v="73"/>
    <n v="89"/>
    <d v="1899-12-30T01:00:58"/>
    <d v="1899-12-30T01:00:29"/>
  </r>
  <r>
    <x v="18"/>
    <s v="2017/2018"/>
    <x v="0"/>
    <s v="CBA"/>
    <s v="CA"/>
    <s v="Academic"/>
    <m/>
    <m/>
    <m/>
    <m/>
    <m/>
    <m/>
    <m/>
    <m/>
    <m/>
    <n v="376"/>
    <n v="376"/>
    <n v="1"/>
    <n v="196"/>
    <n v="111"/>
    <n v="85"/>
    <n v="176"/>
    <d v="1899-12-30T01:03:07"/>
    <d v="1899-12-30T01:06:29"/>
  </r>
  <r>
    <x v="19"/>
    <s v="2017/2018"/>
    <x v="0"/>
    <s v="CBA"/>
    <s v="CA"/>
    <s v="Academic"/>
    <m/>
    <m/>
    <m/>
    <m/>
    <m/>
    <m/>
    <m/>
    <m/>
    <m/>
    <n v="421"/>
    <n v="419"/>
    <n v="3"/>
    <n v="234"/>
    <n v="82"/>
    <n v="152"/>
    <n v="177"/>
    <d v="1899-12-30T01:03:22"/>
    <d v="1899-12-30T00:18:43"/>
  </r>
  <r>
    <x v="20"/>
    <s v="2017/2018"/>
    <x v="0"/>
    <s v="CBA"/>
    <s v="CA"/>
    <s v="Academic"/>
    <m/>
    <m/>
    <m/>
    <m/>
    <m/>
    <m/>
    <m/>
    <m/>
    <m/>
    <n v="422"/>
    <n v="421"/>
    <n v="4"/>
    <n v="222"/>
    <n v="81"/>
    <n v="141"/>
    <n v="212"/>
    <d v="1899-12-30T01:03:36"/>
    <d v="1899-12-30T01:05:02"/>
  </r>
  <r>
    <x v="21"/>
    <s v="2017/2018"/>
    <x v="0"/>
    <s v="CBA"/>
    <s v="CA"/>
    <s v="Academic"/>
    <m/>
    <m/>
    <m/>
    <m/>
    <m/>
    <m/>
    <m/>
    <m/>
    <m/>
    <n v="386"/>
    <n v="385"/>
    <n v="3"/>
    <n v="207"/>
    <n v="81"/>
    <n v="126"/>
    <n v="175"/>
    <d v="1899-12-30T01:04:48"/>
    <d v="1899-12-30T00:19:41"/>
  </r>
  <r>
    <x v="22"/>
    <s v="2017/2018"/>
    <x v="0"/>
    <s v="CBA"/>
    <s v="CA"/>
    <s v="Academic"/>
    <m/>
    <m/>
    <m/>
    <m/>
    <m/>
    <m/>
    <m/>
    <m/>
    <m/>
    <n v="288"/>
    <n v="287"/>
    <n v="1"/>
    <n v="157"/>
    <n v="55"/>
    <n v="102"/>
    <n v="125"/>
    <d v="1899-12-30T00:18:14"/>
    <d v="1899-12-30T00:16:19"/>
  </r>
  <r>
    <x v="23"/>
    <s v="2017/2018"/>
    <x v="0"/>
    <s v="CBA"/>
    <s v="CA"/>
    <s v="Academic"/>
    <m/>
    <m/>
    <m/>
    <m/>
    <m/>
    <m/>
    <m/>
    <m/>
    <m/>
    <n v="227"/>
    <n v="227"/>
    <n v="1"/>
    <n v="105"/>
    <n v="56"/>
    <n v="49"/>
    <n v="109"/>
    <d v="1899-12-30T01:13:26"/>
    <d v="1899-12-30T01:17:02"/>
  </r>
  <r>
    <x v="24"/>
    <s v="2018/2019"/>
    <x v="0"/>
    <s v="CBA"/>
    <s v="CA"/>
    <s v="Academic"/>
    <m/>
    <m/>
    <m/>
    <m/>
    <m/>
    <m/>
    <m/>
    <m/>
    <m/>
    <n v="235"/>
    <n v="234"/>
    <n v="2"/>
    <n v="131"/>
    <n v="56"/>
    <n v="75"/>
    <n v="102"/>
    <d v="1899-12-30T01:06:29"/>
    <d v="1899-12-30T01:21:50"/>
  </r>
  <r>
    <x v="25"/>
    <s v="2018/2019"/>
    <x v="0"/>
    <s v="CBA"/>
    <s v="CA"/>
    <s v="Academic"/>
    <m/>
    <m/>
    <m/>
    <m/>
    <m/>
    <m/>
    <m/>
    <m/>
    <m/>
    <n v="268"/>
    <n v="268"/>
    <n v="1"/>
    <n v="150"/>
    <n v="68"/>
    <n v="82"/>
    <n v="126"/>
    <d v="1899-12-30T01:06:00"/>
    <d v="1899-12-30T01:03:50"/>
  </r>
  <r>
    <x v="26"/>
    <s v="2018/2019"/>
    <x v="0"/>
    <s v="CBA"/>
    <s v="CA"/>
    <s v="Academic"/>
    <m/>
    <m/>
    <m/>
    <m/>
    <m/>
    <m/>
    <m/>
    <m/>
    <m/>
    <n v="339"/>
    <n v="338"/>
    <n v="2"/>
    <n v="167"/>
    <n v="77"/>
    <n v="90"/>
    <n v="161"/>
    <d v="1899-12-30T01:00:58"/>
    <d v="1899-12-30T00:22:05"/>
  </r>
  <r>
    <x v="27"/>
    <s v="2018/2019"/>
    <x v="0"/>
    <s v="CBA"/>
    <s v="CA"/>
    <s v="Academic"/>
    <m/>
    <m/>
    <m/>
    <m/>
    <m/>
    <m/>
    <m/>
    <m/>
    <m/>
    <n v="463"/>
    <n v="462"/>
    <n v="2"/>
    <n v="223"/>
    <n v="85"/>
    <n v="138"/>
    <n v="248"/>
    <d v="1899-12-30T01:07:41"/>
    <d v="1899-12-30T00:22:19"/>
  </r>
  <r>
    <x v="28"/>
    <s v="2018/2019"/>
    <x v="0"/>
    <s v="CBA"/>
    <s v="CA"/>
    <s v="Academic"/>
    <m/>
    <m/>
    <m/>
    <m/>
    <m/>
    <m/>
    <m/>
    <m/>
    <m/>
    <n v="382"/>
    <n v="380"/>
    <n v="1"/>
    <n v="233"/>
    <n v="81"/>
    <n v="152"/>
    <n v="159"/>
    <d v="1899-12-30T01:00:43"/>
    <d v="1899-12-30T01:14:24"/>
  </r>
  <r>
    <x v="29"/>
    <s v="2018/2019"/>
    <x v="0"/>
    <s v="CBA"/>
    <s v="CA"/>
    <s v="Academic"/>
    <m/>
    <m/>
    <m/>
    <m/>
    <m/>
    <m/>
    <m/>
    <m/>
    <m/>
    <n v="164"/>
    <n v="161"/>
    <n v="2"/>
    <n v="94"/>
    <n v="33"/>
    <n v="61"/>
    <n v="74"/>
    <d v="1899-12-30T00:20:24"/>
    <d v="1899-12-30T00:19:26"/>
  </r>
  <r>
    <x v="30"/>
    <s v="2018/2019"/>
    <x v="0"/>
    <s v="CBA"/>
    <s v="CA"/>
    <s v="Academic"/>
    <m/>
    <m/>
    <m/>
    <m/>
    <m/>
    <m/>
    <m/>
    <m/>
    <m/>
    <n v="331"/>
    <n v="328"/>
    <n v="2"/>
    <n v="192"/>
    <n v="91"/>
    <n v="101"/>
    <n v="125"/>
    <d v="1899-12-30T00:18:58"/>
    <d v="1899-12-30T00:23:02"/>
  </r>
  <r>
    <x v="1"/>
    <s v="2016/2017"/>
    <x v="14"/>
    <s v="CSH"/>
    <s v="CA"/>
    <s v="Academic"/>
    <m/>
    <m/>
    <m/>
    <m/>
    <m/>
    <m/>
    <m/>
    <m/>
    <m/>
    <n v="307"/>
    <n v="304"/>
    <n v="6"/>
    <n v="100"/>
    <n v="71"/>
    <n v="29"/>
    <n v="207"/>
    <d v="1899-12-30T00:11:02"/>
    <d v="1899-12-30T00:01:12"/>
  </r>
  <r>
    <x v="2"/>
    <s v="2016/2017"/>
    <x v="14"/>
    <s v="CSH"/>
    <s v="CA"/>
    <s v="Academic"/>
    <m/>
    <m/>
    <m/>
    <m/>
    <m/>
    <m/>
    <m/>
    <m/>
    <m/>
    <n v="73"/>
    <n v="73"/>
    <n v="0"/>
    <n v="11"/>
    <n v="10"/>
    <n v="1"/>
    <n v="62"/>
    <d v="1899-12-30T00:02:10"/>
    <d v="1899-12-30T00:01:26"/>
  </r>
  <r>
    <x v="3"/>
    <s v="2016/2017"/>
    <x v="14"/>
    <s v="CSH"/>
    <s v="CA"/>
    <s v="Academic"/>
    <m/>
    <m/>
    <m/>
    <m/>
    <m/>
    <m/>
    <m/>
    <m/>
    <m/>
    <n v="546"/>
    <n v="543"/>
    <n v="3"/>
    <n v="197"/>
    <n v="120"/>
    <n v="77"/>
    <n v="341"/>
    <d v="1899-12-30T00:07:26"/>
    <d v="1899-12-30T00:01:41"/>
  </r>
  <r>
    <x v="4"/>
    <s v="2016/2017"/>
    <x v="14"/>
    <s v="CSH"/>
    <s v="CA"/>
    <s v="Academic"/>
    <m/>
    <m/>
    <m/>
    <m/>
    <m/>
    <m/>
    <m/>
    <m/>
    <m/>
    <n v="460"/>
    <n v="460"/>
    <n v="3"/>
    <n v="202"/>
    <n v="120"/>
    <n v="82"/>
    <n v="256"/>
    <d v="1899-12-30T00:12:43"/>
    <d v="1899-12-30T00:03:50"/>
  </r>
  <r>
    <x v="5"/>
    <s v="2016/2017"/>
    <x v="14"/>
    <s v="CSH"/>
    <s v="CA"/>
    <s v="Academic"/>
    <m/>
    <m/>
    <m/>
    <m/>
    <m/>
    <m/>
    <m/>
    <m/>
    <m/>
    <n v="96"/>
    <n v="95"/>
    <n v="2"/>
    <n v="45"/>
    <n v="28"/>
    <n v="17"/>
    <n v="60"/>
    <d v="1899-12-30T00:14:24"/>
    <d v="1899-12-30T00:05:31"/>
  </r>
  <r>
    <x v="6"/>
    <s v="2016/2017"/>
    <x v="14"/>
    <s v="CSH"/>
    <s v="CA"/>
    <s v="Academic"/>
    <m/>
    <m/>
    <m/>
    <m/>
    <m/>
    <m/>
    <m/>
    <m/>
    <m/>
    <n v="621"/>
    <n v="618"/>
    <n v="5"/>
    <n v="175"/>
    <n v="106"/>
    <n v="69"/>
    <n v="441"/>
    <d v="1899-12-30T00:10:19"/>
    <d v="1899-12-30T00:04:05"/>
  </r>
  <r>
    <x v="7"/>
    <s v="2016/2017"/>
    <x v="14"/>
    <s v="CSH"/>
    <s v="CA"/>
    <s v="Academic"/>
    <m/>
    <m/>
    <m/>
    <m/>
    <m/>
    <m/>
    <m/>
    <m/>
    <m/>
    <n v="683"/>
    <n v="680"/>
    <n v="8"/>
    <n v="276"/>
    <n v="167"/>
    <n v="109"/>
    <n v="401"/>
    <d v="1899-12-30T00:09:36"/>
    <d v="1899-12-30T00:04:19"/>
  </r>
  <r>
    <x v="8"/>
    <s v="2016/2017"/>
    <x v="14"/>
    <s v="CSH"/>
    <s v="CA"/>
    <s v="Academic"/>
    <m/>
    <m/>
    <m/>
    <m/>
    <m/>
    <m/>
    <m/>
    <m/>
    <m/>
    <n v="339"/>
    <n v="336"/>
    <n v="1"/>
    <n v="155"/>
    <n v="98"/>
    <n v="57"/>
    <n v="192"/>
    <d v="1899-12-30T00:12:00"/>
    <d v="1899-12-30T00:02:53"/>
  </r>
  <r>
    <x v="9"/>
    <s v="2016/2017"/>
    <x v="14"/>
    <s v="CSH"/>
    <s v="CA"/>
    <s v="Academic"/>
    <m/>
    <m/>
    <m/>
    <m/>
    <m/>
    <m/>
    <m/>
    <m/>
    <m/>
    <n v="459"/>
    <n v="459"/>
    <n v="1"/>
    <n v="180"/>
    <n v="104"/>
    <n v="76"/>
    <n v="275"/>
    <d v="1899-12-30T00:09:22"/>
    <d v="1899-12-30T00:03:50"/>
  </r>
  <r>
    <x v="10"/>
    <s v="2016/2017"/>
    <x v="14"/>
    <s v="CSH"/>
    <s v="CA"/>
    <s v="Academic"/>
    <m/>
    <m/>
    <m/>
    <m/>
    <m/>
    <m/>
    <m/>
    <m/>
    <m/>
    <n v="244"/>
    <n v="242"/>
    <n v="2"/>
    <n v="116"/>
    <n v="68"/>
    <n v="48"/>
    <n v="129"/>
    <d v="1899-12-30T00:11:02"/>
    <d v="1899-12-30T00:03:50"/>
  </r>
  <r>
    <x v="11"/>
    <s v="2016/2017"/>
    <x v="14"/>
    <s v="CSH"/>
    <s v="CA"/>
    <s v="Academic"/>
    <m/>
    <m/>
    <m/>
    <m/>
    <m/>
    <m/>
    <m/>
    <m/>
    <m/>
    <n v="284"/>
    <n v="284"/>
    <n v="7"/>
    <n v="130"/>
    <n v="79"/>
    <n v="51"/>
    <n v="157"/>
    <d v="1899-12-30T00:12:58"/>
    <d v="1899-12-30T00:02:53"/>
  </r>
  <r>
    <x v="12"/>
    <s v="2017/2018"/>
    <x v="14"/>
    <s v="CSH"/>
    <s v="CA"/>
    <s v="Academic"/>
    <m/>
    <m/>
    <m/>
    <m/>
    <m/>
    <m/>
    <m/>
    <m/>
    <m/>
    <n v="285"/>
    <n v="285"/>
    <n v="4"/>
    <n v="123"/>
    <n v="85"/>
    <n v="38"/>
    <n v="160"/>
    <d v="1899-12-30T00:17:02"/>
    <d v="1899-12-30T00:06:43"/>
  </r>
  <r>
    <x v="13"/>
    <s v="2017/2018"/>
    <x v="14"/>
    <s v="CSH"/>
    <s v="CA"/>
    <s v="Academic"/>
    <m/>
    <m/>
    <m/>
    <m/>
    <m/>
    <m/>
    <m/>
    <m/>
    <m/>
    <n v="470"/>
    <n v="470"/>
    <n v="3"/>
    <n v="157"/>
    <n v="98"/>
    <n v="59"/>
    <n v="314"/>
    <d v="1899-12-30T00:17:31"/>
    <d v="1899-12-30T00:03:36"/>
  </r>
  <r>
    <x v="14"/>
    <s v="2017/2018"/>
    <x v="14"/>
    <s v="CSH"/>
    <s v="CA"/>
    <s v="Academic"/>
    <m/>
    <m/>
    <m/>
    <m/>
    <m/>
    <m/>
    <m/>
    <m/>
    <m/>
    <n v="183"/>
    <n v="183"/>
    <n v="1"/>
    <n v="46"/>
    <n v="36"/>
    <n v="10"/>
    <n v="133"/>
    <d v="1899-12-30T00:12:00"/>
    <d v="1899-12-30T00:02:38"/>
  </r>
  <r>
    <x v="15"/>
    <s v="2017/2018"/>
    <x v="14"/>
    <s v="CSH"/>
    <s v="CA"/>
    <s v="Academic"/>
    <m/>
    <m/>
    <m/>
    <m/>
    <m/>
    <m/>
    <m/>
    <m/>
    <m/>
    <n v="560"/>
    <n v="560"/>
    <n v="3"/>
    <n v="185"/>
    <n v="102"/>
    <n v="83"/>
    <n v="372"/>
    <d v="1899-12-30T00:18:29"/>
    <d v="1899-12-30T00:13:55"/>
  </r>
  <r>
    <x v="16"/>
    <s v="2017/2018"/>
    <x v="14"/>
    <s v="CSH"/>
    <s v="CA"/>
    <s v="Academic"/>
    <m/>
    <m/>
    <m/>
    <m/>
    <m/>
    <m/>
    <m/>
    <m/>
    <m/>
    <n v="311"/>
    <n v="311"/>
    <n v="3"/>
    <n v="135"/>
    <n v="72"/>
    <n v="63"/>
    <n v="176"/>
    <d v="1899-12-30T00:13:41"/>
    <d v="1899-12-30T00:03:50"/>
  </r>
  <r>
    <x v="17"/>
    <s v="2017/2018"/>
    <x v="14"/>
    <s v="CSH"/>
    <s v="CA"/>
    <s v="Academic"/>
    <m/>
    <m/>
    <m/>
    <m/>
    <m/>
    <m/>
    <m/>
    <m/>
    <m/>
    <n v="190"/>
    <n v="190"/>
    <n v="1"/>
    <n v="69"/>
    <n v="34"/>
    <n v="35"/>
    <n v="127"/>
    <d v="1899-12-30T01:00:14"/>
    <d v="1899-12-30T00:09:36"/>
  </r>
  <r>
    <x v="18"/>
    <s v="2017/2018"/>
    <x v="14"/>
    <s v="CSH"/>
    <s v="CA"/>
    <s v="Academic"/>
    <m/>
    <m/>
    <m/>
    <m/>
    <m/>
    <m/>
    <m/>
    <m/>
    <m/>
    <n v="752"/>
    <n v="750"/>
    <n v="5"/>
    <n v="200"/>
    <n v="131"/>
    <n v="69"/>
    <n v="542"/>
    <d v="1899-12-30T00:16:34"/>
    <d v="1899-12-30T00:04:19"/>
  </r>
  <r>
    <x v="19"/>
    <s v="2017/2018"/>
    <x v="14"/>
    <s v="CSH"/>
    <s v="CA"/>
    <s v="Academic"/>
    <m/>
    <m/>
    <m/>
    <m/>
    <m/>
    <m/>
    <m/>
    <m/>
    <m/>
    <n v="584"/>
    <n v="582"/>
    <n v="9"/>
    <n v="202"/>
    <n v="117"/>
    <n v="85"/>
    <n v="386"/>
    <d v="1899-12-30T00:08:53"/>
    <d v="1899-12-30T00:05:46"/>
  </r>
  <r>
    <x v="20"/>
    <s v="2017/2018"/>
    <x v="14"/>
    <s v="CSH"/>
    <s v="CA"/>
    <s v="Academic"/>
    <m/>
    <m/>
    <m/>
    <m/>
    <m/>
    <m/>
    <m/>
    <m/>
    <m/>
    <n v="387"/>
    <n v="387"/>
    <n v="2"/>
    <n v="144"/>
    <n v="81"/>
    <n v="63"/>
    <n v="241"/>
    <d v="1899-12-30T00:15:36"/>
    <d v="1899-12-30T00:04:48"/>
  </r>
  <r>
    <x v="21"/>
    <s v="2017/2018"/>
    <x v="14"/>
    <s v="CSH"/>
    <s v="CA"/>
    <s v="Academic"/>
    <m/>
    <m/>
    <m/>
    <m/>
    <m/>
    <m/>
    <m/>
    <m/>
    <m/>
    <n v="276"/>
    <n v="276"/>
    <n v="1"/>
    <n v="100"/>
    <n v="63"/>
    <n v="37"/>
    <n v="173"/>
    <d v="1899-12-30T00:12:58"/>
    <d v="1899-12-30T00:01:12"/>
  </r>
  <r>
    <x v="22"/>
    <s v="2017/2018"/>
    <x v="14"/>
    <s v="CSH"/>
    <s v="CA"/>
    <s v="Academic"/>
    <m/>
    <m/>
    <m/>
    <m/>
    <m/>
    <m/>
    <m/>
    <m/>
    <m/>
    <n v="281"/>
    <n v="281"/>
    <n v="2"/>
    <n v="112"/>
    <n v="68"/>
    <n v="44"/>
    <n v="167"/>
    <d v="1899-12-30T00:12:43"/>
    <d v="1899-12-30T00:04:34"/>
  </r>
  <r>
    <x v="23"/>
    <s v="2017/2018"/>
    <x v="14"/>
    <s v="CSH"/>
    <s v="CA"/>
    <s v="Academic"/>
    <m/>
    <m/>
    <m/>
    <m/>
    <m/>
    <m/>
    <m/>
    <m/>
    <m/>
    <n v="158"/>
    <n v="158"/>
    <n v="0"/>
    <n v="60"/>
    <n v="37"/>
    <n v="23"/>
    <n v="97"/>
    <d v="1899-12-30T00:17:17"/>
    <d v="1899-12-30T00:02:38"/>
  </r>
  <r>
    <x v="24"/>
    <s v="2018/2019"/>
    <x v="14"/>
    <s v="CSH"/>
    <s v="CA"/>
    <s v="Academic"/>
    <m/>
    <m/>
    <m/>
    <m/>
    <m/>
    <m/>
    <m/>
    <m/>
    <m/>
    <n v="204"/>
    <n v="204"/>
    <n v="2"/>
    <n v="98"/>
    <n v="62"/>
    <n v="36"/>
    <n v="101"/>
    <d v="1899-12-30T01:10:34"/>
    <d v="1899-12-30T00:15:07"/>
  </r>
  <r>
    <x v="25"/>
    <s v="2018/2019"/>
    <x v="14"/>
    <s v="CSH"/>
    <s v="CA"/>
    <s v="Academic"/>
    <m/>
    <m/>
    <m/>
    <m/>
    <m/>
    <m/>
    <m/>
    <m/>
    <m/>
    <n v="340"/>
    <n v="338"/>
    <n v="3"/>
    <n v="90"/>
    <n v="63"/>
    <n v="27"/>
    <n v="250"/>
    <d v="1899-12-30T01:03:22"/>
    <d v="1899-12-30T00:03:36"/>
  </r>
  <r>
    <x v="26"/>
    <s v="2018/2019"/>
    <x v="14"/>
    <s v="CSH"/>
    <s v="CA"/>
    <s v="Academic"/>
    <m/>
    <m/>
    <m/>
    <m/>
    <m/>
    <m/>
    <m/>
    <m/>
    <m/>
    <n v="648"/>
    <n v="647"/>
    <n v="2"/>
    <n v="148"/>
    <n v="93"/>
    <n v="55"/>
    <n v="492"/>
    <d v="1899-12-30T00:19:41"/>
    <d v="1899-12-30T00:03:22"/>
  </r>
  <r>
    <x v="27"/>
    <s v="2018/2019"/>
    <x v="14"/>
    <s v="CSH"/>
    <s v="CA"/>
    <s v="Academic"/>
    <m/>
    <m/>
    <m/>
    <m/>
    <m/>
    <m/>
    <m/>
    <m/>
    <m/>
    <n v="443"/>
    <n v="442"/>
    <n v="1"/>
    <n v="132"/>
    <n v="73"/>
    <n v="59"/>
    <n v="312"/>
    <d v="1899-12-30T00:13:12"/>
    <d v="1899-12-30T00:07:12"/>
  </r>
  <r>
    <x v="28"/>
    <s v="2018/2019"/>
    <x v="14"/>
    <s v="CSH"/>
    <s v="CA"/>
    <s v="Academic"/>
    <m/>
    <m/>
    <m/>
    <m/>
    <m/>
    <m/>
    <m/>
    <m/>
    <m/>
    <n v="265"/>
    <n v="264"/>
    <n v="0"/>
    <n v="101"/>
    <n v="64"/>
    <n v="37"/>
    <n v="164"/>
    <d v="1899-12-30T00:13:26"/>
    <d v="1899-12-30T00:05:31"/>
  </r>
  <r>
    <x v="29"/>
    <s v="2018/2019"/>
    <x v="14"/>
    <s v="CSH"/>
    <s v="CA"/>
    <s v="Academic"/>
    <m/>
    <m/>
    <m/>
    <m/>
    <m/>
    <m/>
    <m/>
    <m/>
    <m/>
    <n v="203"/>
    <n v="202"/>
    <n v="1"/>
    <n v="52"/>
    <n v="22"/>
    <n v="30"/>
    <n v="159"/>
    <d v="1899-12-30T00:22:05"/>
    <d v="1899-12-30T00:03:50"/>
  </r>
  <r>
    <x v="30"/>
    <s v="2018/2019"/>
    <x v="14"/>
    <s v="CSH"/>
    <s v="CA"/>
    <s v="Academic"/>
    <m/>
    <m/>
    <m/>
    <m/>
    <m/>
    <m/>
    <m/>
    <m/>
    <m/>
    <n v="595"/>
    <n v="595"/>
    <n v="3"/>
    <n v="99"/>
    <n v="57"/>
    <n v="42"/>
    <n v="492"/>
    <d v="1899-12-30T00:17:31"/>
    <d v="1899-12-30T00:02:10"/>
  </r>
  <r>
    <x v="1"/>
    <s v="2016/2017"/>
    <x v="15"/>
    <s v="CLO"/>
    <s v="CA"/>
    <s v="Academic"/>
    <m/>
    <m/>
    <m/>
    <m/>
    <m/>
    <m/>
    <m/>
    <m/>
    <m/>
    <n v="718"/>
    <n v="716"/>
    <n v="8"/>
    <n v="392"/>
    <n v="219"/>
    <n v="173"/>
    <n v="323"/>
    <d v="1899-12-30T00:10:19"/>
    <d v="1899-12-30T00:06:29"/>
  </r>
  <r>
    <x v="2"/>
    <s v="2016/2017"/>
    <x v="15"/>
    <s v="CLO"/>
    <s v="CA"/>
    <s v="Academic"/>
    <m/>
    <m/>
    <m/>
    <m/>
    <m/>
    <m/>
    <m/>
    <m/>
    <m/>
    <n v="1090"/>
    <n v="1088"/>
    <n v="4"/>
    <n v="581"/>
    <n v="235"/>
    <n v="346"/>
    <n v="508"/>
    <d v="1899-12-30T00:12:43"/>
    <d v="1899-12-30T00:07:12"/>
  </r>
  <r>
    <x v="3"/>
    <s v="2016/2017"/>
    <x v="15"/>
    <s v="CLO"/>
    <s v="CA"/>
    <s v="Academic"/>
    <m/>
    <m/>
    <m/>
    <m/>
    <m/>
    <m/>
    <m/>
    <m/>
    <m/>
    <n v="1032"/>
    <n v="1023"/>
    <n v="5"/>
    <n v="634"/>
    <n v="235"/>
    <n v="399"/>
    <n v="392"/>
    <d v="1899-12-30T00:13:12"/>
    <d v="1899-12-30T00:10:19"/>
  </r>
  <r>
    <x v="4"/>
    <s v="2016/2017"/>
    <x v="15"/>
    <s v="CLO"/>
    <s v="CA"/>
    <s v="Academic"/>
    <m/>
    <m/>
    <m/>
    <m/>
    <m/>
    <m/>
    <m/>
    <m/>
    <m/>
    <n v="940"/>
    <n v="937"/>
    <n v="4"/>
    <n v="557"/>
    <n v="219"/>
    <n v="338"/>
    <n v="390"/>
    <d v="1899-12-30T00:12:00"/>
    <d v="1899-12-30T00:10:48"/>
  </r>
  <r>
    <x v="5"/>
    <s v="2016/2017"/>
    <x v="15"/>
    <s v="CLO"/>
    <s v="CA"/>
    <s v="Academic"/>
    <m/>
    <m/>
    <m/>
    <m/>
    <m/>
    <m/>
    <m/>
    <m/>
    <m/>
    <n v="491"/>
    <n v="489"/>
    <n v="3"/>
    <n v="283"/>
    <n v="123"/>
    <n v="160"/>
    <n v="220"/>
    <d v="1899-12-30T00:11:17"/>
    <d v="1899-12-30T00:09:22"/>
  </r>
  <r>
    <x v="6"/>
    <s v="2016/2017"/>
    <x v="15"/>
    <s v="CLO"/>
    <s v="CA"/>
    <s v="Academic"/>
    <m/>
    <m/>
    <m/>
    <m/>
    <m/>
    <m/>
    <m/>
    <m/>
    <m/>
    <n v="1025"/>
    <n v="1023"/>
    <n v="1"/>
    <n v="506"/>
    <n v="243"/>
    <n v="263"/>
    <n v="514"/>
    <d v="1899-12-30T00:09:36"/>
    <d v="1899-12-30T00:05:31"/>
  </r>
  <r>
    <x v="7"/>
    <s v="2016/2017"/>
    <x v="15"/>
    <s v="CLO"/>
    <s v="CA"/>
    <s v="Academic"/>
    <m/>
    <m/>
    <m/>
    <m/>
    <m/>
    <m/>
    <m/>
    <m/>
    <m/>
    <n v="1033"/>
    <n v="1030"/>
    <n v="7"/>
    <n v="576"/>
    <n v="231"/>
    <n v="345"/>
    <n v="455"/>
    <d v="1899-12-30T00:09:50"/>
    <d v="1899-12-30T00:09:22"/>
  </r>
  <r>
    <x v="8"/>
    <s v="2016/2017"/>
    <x v="15"/>
    <s v="CLO"/>
    <s v="CA"/>
    <s v="Academic"/>
    <m/>
    <m/>
    <m/>
    <m/>
    <m/>
    <m/>
    <m/>
    <m/>
    <m/>
    <n v="1118"/>
    <n v="1109"/>
    <n v="9"/>
    <n v="651"/>
    <n v="251"/>
    <n v="400"/>
    <n v="432"/>
    <d v="1899-12-30T00:10:19"/>
    <d v="1899-12-30T00:06:00"/>
  </r>
  <r>
    <x v="9"/>
    <s v="2016/2017"/>
    <x v="15"/>
    <s v="CLO"/>
    <s v="CA"/>
    <s v="Academic"/>
    <m/>
    <m/>
    <m/>
    <m/>
    <m/>
    <m/>
    <m/>
    <m/>
    <m/>
    <n v="1054"/>
    <n v="1051"/>
    <n v="5"/>
    <n v="644"/>
    <n v="261"/>
    <n v="383"/>
    <n v="444"/>
    <d v="1899-12-30T00:13:12"/>
    <d v="1899-12-30T00:07:55"/>
  </r>
  <r>
    <x v="10"/>
    <s v="2016/2017"/>
    <x v="15"/>
    <s v="CLO"/>
    <s v="CA"/>
    <s v="Academic"/>
    <m/>
    <m/>
    <m/>
    <m/>
    <m/>
    <m/>
    <m/>
    <m/>
    <m/>
    <n v="789"/>
    <n v="787"/>
    <n v="3"/>
    <n v="516"/>
    <n v="168"/>
    <n v="348"/>
    <n v="279"/>
    <d v="1899-12-30T00:08:10"/>
    <d v="1899-12-30T00:07:55"/>
  </r>
  <r>
    <x v="11"/>
    <s v="2016/2017"/>
    <x v="15"/>
    <s v="CLO"/>
    <s v="CA"/>
    <s v="Academic"/>
    <m/>
    <m/>
    <m/>
    <m/>
    <m/>
    <m/>
    <m/>
    <m/>
    <m/>
    <n v="667"/>
    <n v="664"/>
    <n v="0"/>
    <n v="409"/>
    <n v="207"/>
    <n v="202"/>
    <n v="262"/>
    <d v="1899-12-30T00:10:48"/>
    <d v="1899-12-30T00:06:58"/>
  </r>
  <r>
    <x v="12"/>
    <s v="2017/2018"/>
    <x v="15"/>
    <s v="CLO"/>
    <s v="CA"/>
    <s v="Academic"/>
    <m/>
    <m/>
    <m/>
    <m/>
    <m/>
    <m/>
    <m/>
    <m/>
    <m/>
    <n v="522"/>
    <n v="519"/>
    <n v="1"/>
    <n v="322"/>
    <n v="148"/>
    <n v="174"/>
    <n v="204"/>
    <d v="1899-12-30T00:11:02"/>
    <d v="1899-12-30T00:11:02"/>
  </r>
  <r>
    <x v="13"/>
    <s v="2017/2018"/>
    <x v="15"/>
    <s v="CLO"/>
    <s v="CA"/>
    <s v="Academic"/>
    <m/>
    <m/>
    <m/>
    <m/>
    <m/>
    <m/>
    <m/>
    <m/>
    <m/>
    <n v="719"/>
    <n v="716"/>
    <n v="3"/>
    <n v="410"/>
    <n v="215"/>
    <n v="195"/>
    <n v="305"/>
    <d v="1899-12-30T00:09:22"/>
    <d v="1899-12-30T00:06:58"/>
  </r>
  <r>
    <x v="14"/>
    <s v="2017/2018"/>
    <x v="15"/>
    <s v="CLO"/>
    <s v="CA"/>
    <s v="Academic"/>
    <m/>
    <m/>
    <m/>
    <m/>
    <m/>
    <m/>
    <m/>
    <m/>
    <m/>
    <n v="974"/>
    <n v="972"/>
    <n v="5"/>
    <n v="549"/>
    <n v="223"/>
    <n v="326"/>
    <n v="422"/>
    <d v="1899-12-30T00:09:22"/>
    <d v="1899-12-30T00:07:41"/>
  </r>
  <r>
    <x v="15"/>
    <s v="2017/2018"/>
    <x v="15"/>
    <s v="CLO"/>
    <s v="CA"/>
    <s v="Academic"/>
    <m/>
    <m/>
    <m/>
    <m/>
    <m/>
    <m/>
    <m/>
    <m/>
    <m/>
    <n v="1100"/>
    <n v="1099"/>
    <n v="3"/>
    <n v="553"/>
    <n v="190"/>
    <n v="363"/>
    <n v="541"/>
    <d v="1899-12-30T00:09:22"/>
    <d v="1899-12-30T00:04:48"/>
  </r>
  <r>
    <x v="16"/>
    <s v="2017/2018"/>
    <x v="15"/>
    <s v="CLO"/>
    <s v="CA"/>
    <s v="Academic"/>
    <m/>
    <m/>
    <m/>
    <m/>
    <m/>
    <m/>
    <m/>
    <m/>
    <m/>
    <n v="864"/>
    <n v="863"/>
    <n v="4"/>
    <n v="442"/>
    <n v="142"/>
    <n v="300"/>
    <n v="425"/>
    <d v="1899-12-30T00:16:05"/>
    <d v="1899-12-30T00:09:50"/>
  </r>
  <r>
    <x v="17"/>
    <s v="2017/2018"/>
    <x v="15"/>
    <s v="CLO"/>
    <s v="CA"/>
    <s v="Academic"/>
    <m/>
    <m/>
    <m/>
    <m/>
    <m/>
    <m/>
    <m/>
    <m/>
    <m/>
    <n v="478"/>
    <n v="478"/>
    <n v="1"/>
    <n v="255"/>
    <n v="103"/>
    <n v="152"/>
    <n v="235"/>
    <d v="1899-12-30T00:11:02"/>
    <d v="1899-12-30T00:08:24"/>
  </r>
  <r>
    <x v="18"/>
    <s v="2017/2018"/>
    <x v="15"/>
    <s v="CLO"/>
    <s v="CA"/>
    <s v="Academic"/>
    <m/>
    <m/>
    <m/>
    <m/>
    <m/>
    <m/>
    <m/>
    <m/>
    <m/>
    <n v="1053"/>
    <n v="1052"/>
    <n v="3"/>
    <n v="547"/>
    <n v="246"/>
    <n v="301"/>
    <n v="488"/>
    <d v="1899-12-30T00:21:07"/>
    <d v="1899-12-30T00:09:50"/>
  </r>
  <r>
    <x v="19"/>
    <s v="2017/2018"/>
    <x v="15"/>
    <s v="CLO"/>
    <s v="CA"/>
    <s v="Academic"/>
    <m/>
    <m/>
    <m/>
    <m/>
    <m/>
    <m/>
    <m/>
    <m/>
    <m/>
    <n v="988"/>
    <n v="988"/>
    <n v="7"/>
    <n v="581"/>
    <n v="186"/>
    <n v="395"/>
    <n v="410"/>
    <d v="1899-12-30T00:15:36"/>
    <d v="1899-12-30T00:10:34"/>
  </r>
  <r>
    <x v="20"/>
    <s v="2017/2018"/>
    <x v="15"/>
    <s v="CLO"/>
    <s v="CA"/>
    <s v="Academic"/>
    <m/>
    <m/>
    <m/>
    <m/>
    <m/>
    <m/>
    <m/>
    <m/>
    <m/>
    <n v="956"/>
    <n v="950"/>
    <n v="2"/>
    <n v="567"/>
    <n v="186"/>
    <n v="381"/>
    <n v="385"/>
    <d v="1899-12-30T00:14:38"/>
    <d v="1899-12-30T00:08:10"/>
  </r>
  <r>
    <x v="21"/>
    <s v="2017/2018"/>
    <x v="15"/>
    <s v="CLO"/>
    <s v="CA"/>
    <s v="Academic"/>
    <m/>
    <m/>
    <m/>
    <m/>
    <m/>
    <m/>
    <m/>
    <m/>
    <m/>
    <n v="920"/>
    <n v="918"/>
    <n v="4"/>
    <n v="539"/>
    <n v="224"/>
    <n v="315"/>
    <n v="379"/>
    <d v="1899-12-30T00:20:10"/>
    <d v="1899-12-30T00:08:53"/>
  </r>
  <r>
    <x v="22"/>
    <s v="2017/2018"/>
    <x v="15"/>
    <s v="CLO"/>
    <s v="CA"/>
    <s v="Academic"/>
    <m/>
    <m/>
    <m/>
    <m/>
    <m/>
    <m/>
    <m/>
    <m/>
    <m/>
    <n v="648"/>
    <n v="646"/>
    <n v="4"/>
    <n v="382"/>
    <n v="144"/>
    <n v="238"/>
    <n v="264"/>
    <d v="1899-12-30T00:16:19"/>
    <d v="1899-12-30T00:09:50"/>
  </r>
  <r>
    <x v="23"/>
    <s v="2017/2018"/>
    <x v="15"/>
    <s v="CLO"/>
    <s v="CA"/>
    <s v="Academic"/>
    <m/>
    <m/>
    <m/>
    <m/>
    <m/>
    <m/>
    <m/>
    <m/>
    <m/>
    <n v="516"/>
    <n v="510"/>
    <n v="0"/>
    <n v="292"/>
    <n v="126"/>
    <n v="166"/>
    <n v="216"/>
    <d v="1899-12-30T00:15:36"/>
    <d v="1899-12-30T00:07:26"/>
  </r>
  <r>
    <x v="24"/>
    <s v="2018/2019"/>
    <x v="15"/>
    <s v="CLO"/>
    <s v="CA"/>
    <s v="Academic"/>
    <m/>
    <m/>
    <m/>
    <m/>
    <m/>
    <m/>
    <m/>
    <m/>
    <m/>
    <n v="611"/>
    <n v="609"/>
    <n v="0"/>
    <n v="325"/>
    <n v="130"/>
    <n v="195"/>
    <n v="283"/>
    <d v="1899-12-30T00:13:41"/>
    <d v="1899-12-30T00:08:10"/>
  </r>
  <r>
    <x v="25"/>
    <s v="2018/2019"/>
    <x v="15"/>
    <s v="CLO"/>
    <s v="CA"/>
    <s v="Academic"/>
    <m/>
    <m/>
    <m/>
    <m/>
    <m/>
    <m/>
    <m/>
    <m/>
    <m/>
    <n v="696"/>
    <n v="694"/>
    <n v="4"/>
    <n v="308"/>
    <n v="153"/>
    <n v="155"/>
    <n v="379"/>
    <d v="1899-12-30T00:14:53"/>
    <d v="1899-12-30T00:10:34"/>
  </r>
  <r>
    <x v="26"/>
    <s v="2018/2019"/>
    <x v="15"/>
    <s v="CLO"/>
    <s v="CA"/>
    <s v="Academic"/>
    <m/>
    <m/>
    <m/>
    <m/>
    <m/>
    <m/>
    <m/>
    <m/>
    <m/>
    <n v="854"/>
    <n v="852"/>
    <n v="5"/>
    <n v="379"/>
    <n v="163"/>
    <n v="216"/>
    <n v="465"/>
    <d v="1899-12-30T00:16:48"/>
    <d v="1899-12-30T00:12:29"/>
  </r>
  <r>
    <x v="27"/>
    <s v="2018/2019"/>
    <x v="15"/>
    <s v="CLO"/>
    <s v="CA"/>
    <s v="Academic"/>
    <m/>
    <m/>
    <m/>
    <m/>
    <m/>
    <m/>
    <m/>
    <m/>
    <m/>
    <n v="1099"/>
    <n v="1094"/>
    <n v="1"/>
    <n v="568"/>
    <n v="202"/>
    <n v="366"/>
    <n v="547"/>
    <d v="1899-12-30T00:15:50"/>
    <d v="1899-12-30T00:09:07"/>
  </r>
  <r>
    <x v="28"/>
    <s v="2018/2019"/>
    <x v="15"/>
    <s v="CLO"/>
    <s v="CA"/>
    <s v="Academic"/>
    <m/>
    <m/>
    <m/>
    <m/>
    <m/>
    <m/>
    <m/>
    <m/>
    <m/>
    <n v="672"/>
    <n v="670"/>
    <n v="3"/>
    <n v="330"/>
    <n v="129"/>
    <n v="201"/>
    <n v="333"/>
    <d v="1899-12-30T00:20:24"/>
    <d v="1899-12-30T00:09:50"/>
  </r>
  <r>
    <x v="29"/>
    <s v="2018/2019"/>
    <x v="15"/>
    <s v="CLO"/>
    <s v="CA"/>
    <s v="Academic"/>
    <m/>
    <m/>
    <m/>
    <m/>
    <m/>
    <m/>
    <m/>
    <m/>
    <m/>
    <n v="425"/>
    <n v="424"/>
    <n v="2"/>
    <n v="231"/>
    <n v="80"/>
    <n v="151"/>
    <n v="215"/>
    <d v="1899-12-30T00:18:58"/>
    <d v="1899-12-30T00:08:38"/>
  </r>
  <r>
    <x v="30"/>
    <s v="2018/2019"/>
    <x v="15"/>
    <s v="CLO"/>
    <s v="CA"/>
    <s v="Academic"/>
    <m/>
    <m/>
    <m/>
    <m/>
    <m/>
    <m/>
    <m/>
    <m/>
    <m/>
    <n v="1061"/>
    <n v="1060"/>
    <n v="5"/>
    <n v="452"/>
    <n v="221"/>
    <n v="231"/>
    <n v="596"/>
    <d v="1899-12-30T00:15:50"/>
    <d v="1899-12-30T00:08:53"/>
  </r>
  <r>
    <x v="1"/>
    <s v="2016/2017"/>
    <x v="16"/>
    <s v="CSA"/>
    <s v="CA"/>
    <s v="Academic"/>
    <m/>
    <m/>
    <m/>
    <m/>
    <m/>
    <m/>
    <m/>
    <m/>
    <m/>
    <n v="1123"/>
    <n v="1115"/>
    <n v="14"/>
    <n v="505"/>
    <n v="337"/>
    <n v="168"/>
    <n v="545"/>
    <d v="1899-12-30T01:03:50"/>
    <d v="1899-12-30T00:17:31"/>
  </r>
  <r>
    <x v="2"/>
    <s v="2016/2017"/>
    <x v="16"/>
    <s v="CSA"/>
    <s v="CA"/>
    <s v="Academic"/>
    <m/>
    <m/>
    <m/>
    <m/>
    <m/>
    <m/>
    <m/>
    <m/>
    <m/>
    <n v="1623"/>
    <n v="1618"/>
    <n v="26"/>
    <n v="711"/>
    <n v="344"/>
    <n v="367"/>
    <n v="947"/>
    <d v="1899-12-30T01:11:02"/>
    <d v="1899-12-30T01:01:41"/>
  </r>
  <r>
    <x v="3"/>
    <s v="2016/2017"/>
    <x v="16"/>
    <s v="CSA"/>
    <s v="CA"/>
    <s v="Academic"/>
    <m/>
    <m/>
    <m/>
    <m/>
    <m/>
    <m/>
    <m/>
    <m/>
    <m/>
    <n v="1519"/>
    <n v="1505"/>
    <n v="17"/>
    <n v="899"/>
    <n v="402"/>
    <n v="497"/>
    <n v="607"/>
    <d v="1899-12-30T01:10:48"/>
    <d v="1899-12-30T01:06:00"/>
  </r>
  <r>
    <x v="4"/>
    <s v="2016/2017"/>
    <x v="16"/>
    <s v="CSA"/>
    <s v="CA"/>
    <s v="Academic"/>
    <m/>
    <m/>
    <m/>
    <m/>
    <m/>
    <m/>
    <m/>
    <m/>
    <m/>
    <n v="1312"/>
    <n v="1304"/>
    <n v="13"/>
    <n v="837"/>
    <n v="332"/>
    <n v="505"/>
    <n v="465"/>
    <d v="1899-12-30T01:04:05"/>
    <d v="1899-12-30T00:23:46"/>
  </r>
  <r>
    <x v="5"/>
    <s v="2016/2017"/>
    <x v="16"/>
    <s v="CSA"/>
    <s v="CA"/>
    <s v="Academic"/>
    <m/>
    <m/>
    <m/>
    <m/>
    <m/>
    <m/>
    <m/>
    <m/>
    <m/>
    <n v="809"/>
    <n v="798"/>
    <n v="15"/>
    <n v="536"/>
    <n v="262"/>
    <n v="274"/>
    <n v="328"/>
    <d v="1899-12-30T00:19:55"/>
    <d v="1899-12-30T00:20:38"/>
  </r>
  <r>
    <x v="6"/>
    <s v="2016/2017"/>
    <x v="16"/>
    <s v="CSA"/>
    <s v="CA"/>
    <s v="Academic"/>
    <m/>
    <m/>
    <m/>
    <m/>
    <m/>
    <m/>
    <m/>
    <m/>
    <m/>
    <n v="1445"/>
    <n v="1429"/>
    <n v="7"/>
    <n v="833"/>
    <n v="447"/>
    <n v="386"/>
    <n v="540"/>
    <d v="1899-12-30T01:01:55"/>
    <d v="1899-12-30T00:15:22"/>
  </r>
  <r>
    <x v="7"/>
    <s v="2016/2017"/>
    <x v="16"/>
    <s v="CSA"/>
    <s v="CA"/>
    <s v="Academic"/>
    <m/>
    <m/>
    <m/>
    <m/>
    <m/>
    <m/>
    <m/>
    <m/>
    <m/>
    <n v="1582"/>
    <n v="1575"/>
    <n v="17"/>
    <n v="998"/>
    <n v="424"/>
    <n v="574"/>
    <n v="571"/>
    <d v="1899-12-30T01:12:29"/>
    <d v="1899-12-30T00:23:31"/>
  </r>
  <r>
    <x v="8"/>
    <s v="2016/2017"/>
    <x v="16"/>
    <s v="CSA"/>
    <s v="CA"/>
    <s v="Academic"/>
    <m/>
    <m/>
    <m/>
    <m/>
    <m/>
    <m/>
    <m/>
    <m/>
    <m/>
    <n v="1596"/>
    <n v="1580"/>
    <n v="22"/>
    <n v="1097"/>
    <n v="445"/>
    <n v="652"/>
    <n v="529"/>
    <d v="1899-12-30T01:15:50"/>
    <d v="1899-12-30T01:04:48"/>
  </r>
  <r>
    <x v="9"/>
    <s v="2016/2017"/>
    <x v="16"/>
    <s v="CSA"/>
    <s v="CA"/>
    <s v="Academic"/>
    <m/>
    <m/>
    <m/>
    <m/>
    <m/>
    <m/>
    <m/>
    <m/>
    <m/>
    <n v="1471"/>
    <n v="1460"/>
    <n v="32"/>
    <n v="923"/>
    <n v="412"/>
    <n v="511"/>
    <n v="533"/>
    <d v="1899-12-30T01:17:31"/>
    <d v="1899-12-30T01:13:55"/>
  </r>
  <r>
    <x v="10"/>
    <s v="2016/2017"/>
    <x v="16"/>
    <s v="CSA"/>
    <s v="CA"/>
    <s v="Academic"/>
    <m/>
    <m/>
    <m/>
    <m/>
    <m/>
    <m/>
    <m/>
    <m/>
    <m/>
    <n v="1115"/>
    <n v="1102"/>
    <n v="23"/>
    <n v="786"/>
    <n v="355"/>
    <n v="431"/>
    <n v="368"/>
    <d v="1899-12-30T01:07:41"/>
    <d v="1899-12-30T01:00:00"/>
  </r>
  <r>
    <x v="11"/>
    <s v="2016/2017"/>
    <x v="16"/>
    <s v="CSA"/>
    <s v="CA"/>
    <s v="Academic"/>
    <m/>
    <m/>
    <m/>
    <m/>
    <m/>
    <m/>
    <m/>
    <m/>
    <m/>
    <n v="1006"/>
    <n v="994"/>
    <n v="8"/>
    <n v="657"/>
    <n v="319"/>
    <n v="338"/>
    <n v="339"/>
    <d v="1899-12-30T00:21:22"/>
    <d v="1899-12-30T00:20:10"/>
  </r>
  <r>
    <x v="12"/>
    <s v="2017/2018"/>
    <x v="16"/>
    <s v="CSA"/>
    <s v="CA"/>
    <s v="Academic"/>
    <m/>
    <m/>
    <m/>
    <m/>
    <m/>
    <m/>
    <m/>
    <m/>
    <m/>
    <n v="860"/>
    <n v="851"/>
    <n v="11"/>
    <n v="561"/>
    <n v="270"/>
    <n v="291"/>
    <n v="314"/>
    <d v="1899-12-30T01:05:46"/>
    <d v="1899-12-30T01:05:02"/>
  </r>
  <r>
    <x v="13"/>
    <s v="2017/2018"/>
    <x v="16"/>
    <s v="CSA"/>
    <s v="CA"/>
    <s v="Academic"/>
    <m/>
    <m/>
    <m/>
    <m/>
    <m/>
    <m/>
    <m/>
    <m/>
    <m/>
    <n v="1025"/>
    <n v="1019"/>
    <n v="11"/>
    <n v="626"/>
    <n v="352"/>
    <n v="274"/>
    <n v="378"/>
    <d v="1899-12-30T00:18:14"/>
    <d v="1899-12-30T00:11:46"/>
  </r>
  <r>
    <x v="14"/>
    <s v="2017/2018"/>
    <x v="16"/>
    <s v="CSA"/>
    <s v="CA"/>
    <s v="Academic"/>
    <m/>
    <m/>
    <m/>
    <m/>
    <m/>
    <m/>
    <m/>
    <m/>
    <m/>
    <n v="1449"/>
    <n v="1443"/>
    <n v="11"/>
    <n v="689"/>
    <n v="388"/>
    <n v="301"/>
    <n v="739"/>
    <d v="1899-12-30T01:08:10"/>
    <d v="1899-12-30T00:15:07"/>
  </r>
  <r>
    <x v="15"/>
    <s v="2017/2018"/>
    <x v="16"/>
    <s v="CSA"/>
    <s v="CA"/>
    <s v="Academic"/>
    <m/>
    <m/>
    <m/>
    <m/>
    <m/>
    <m/>
    <m/>
    <m/>
    <m/>
    <n v="1558"/>
    <n v="1546"/>
    <n v="8"/>
    <n v="719"/>
    <n v="416"/>
    <n v="303"/>
    <n v="830"/>
    <d v="1899-12-30T01:19:12"/>
    <d v="1899-12-30T01:00:58"/>
  </r>
  <r>
    <x v="16"/>
    <s v="2017/2018"/>
    <x v="16"/>
    <s v="CSA"/>
    <s v="CA"/>
    <s v="Academic"/>
    <m/>
    <m/>
    <m/>
    <m/>
    <m/>
    <m/>
    <m/>
    <m/>
    <m/>
    <n v="1325"/>
    <n v="1321"/>
    <n v="9"/>
    <n v="637"/>
    <n v="346"/>
    <n v="291"/>
    <n v="722"/>
    <d v="1899-12-30T01:08:38"/>
    <d v="1899-12-30T00:14:24"/>
  </r>
  <r>
    <x v="17"/>
    <s v="2017/2018"/>
    <x v="16"/>
    <s v="CSA"/>
    <s v="CA"/>
    <s v="Academic"/>
    <m/>
    <m/>
    <m/>
    <m/>
    <m/>
    <m/>
    <m/>
    <m/>
    <m/>
    <n v="710"/>
    <n v="708"/>
    <n v="7"/>
    <n v="411"/>
    <n v="210"/>
    <n v="201"/>
    <n v="339"/>
    <d v="1899-12-30T01:06:00"/>
    <d v="1899-12-30T00:16:34"/>
  </r>
  <r>
    <x v="18"/>
    <s v="2017/2018"/>
    <x v="16"/>
    <s v="CSA"/>
    <s v="CA"/>
    <s v="Academic"/>
    <m/>
    <m/>
    <m/>
    <m/>
    <m/>
    <m/>
    <m/>
    <m/>
    <m/>
    <n v="1382"/>
    <n v="1378"/>
    <n v="10"/>
    <n v="696"/>
    <n v="427"/>
    <n v="269"/>
    <n v="651"/>
    <d v="1899-12-30T01:12:58"/>
    <d v="1899-12-30T00:20:38"/>
  </r>
  <r>
    <x v="19"/>
    <s v="2017/2018"/>
    <x v="16"/>
    <s v="CSA"/>
    <s v="CA"/>
    <s v="Academic"/>
    <m/>
    <m/>
    <m/>
    <m/>
    <m/>
    <m/>
    <m/>
    <m/>
    <m/>
    <n v="1316"/>
    <n v="1300"/>
    <n v="14"/>
    <n v="782"/>
    <n v="350"/>
    <n v="432"/>
    <n v="538"/>
    <d v="1899-12-30T00:20:38"/>
    <d v="1899-12-30T00:12:29"/>
  </r>
  <r>
    <x v="20"/>
    <s v="2017/2018"/>
    <x v="16"/>
    <s v="CSA"/>
    <s v="CA"/>
    <s v="Academic"/>
    <m/>
    <m/>
    <m/>
    <m/>
    <m/>
    <m/>
    <m/>
    <m/>
    <m/>
    <n v="1302"/>
    <n v="1292"/>
    <n v="12"/>
    <n v="776"/>
    <n v="326"/>
    <n v="450"/>
    <n v="532"/>
    <d v="1899-12-30T00:21:22"/>
    <d v="1899-12-30T00:20:38"/>
  </r>
  <r>
    <x v="21"/>
    <s v="2017/2018"/>
    <x v="16"/>
    <s v="CSA"/>
    <s v="CA"/>
    <s v="Academic"/>
    <m/>
    <m/>
    <m/>
    <m/>
    <m/>
    <m/>
    <m/>
    <m/>
    <m/>
    <n v="1348"/>
    <n v="1346"/>
    <n v="12"/>
    <n v="837"/>
    <n v="406"/>
    <n v="431"/>
    <n v="486"/>
    <d v="1899-12-30T00:17:46"/>
    <d v="1899-12-30T00:13:12"/>
  </r>
  <r>
    <x v="22"/>
    <s v="2017/2018"/>
    <x v="16"/>
    <s v="CSA"/>
    <s v="CA"/>
    <s v="Academic"/>
    <m/>
    <m/>
    <m/>
    <m/>
    <m/>
    <m/>
    <m/>
    <m/>
    <m/>
    <n v="927"/>
    <n v="922"/>
    <n v="9"/>
    <n v="554"/>
    <n v="341"/>
    <n v="213"/>
    <n v="357"/>
    <d v="1899-12-30T00:17:31"/>
    <d v="1899-12-30T00:10:48"/>
  </r>
  <r>
    <x v="23"/>
    <s v="2017/2018"/>
    <x v="16"/>
    <s v="CSA"/>
    <s v="CA"/>
    <s v="Academic"/>
    <m/>
    <m/>
    <m/>
    <m/>
    <m/>
    <m/>
    <m/>
    <m/>
    <m/>
    <n v="802"/>
    <n v="797"/>
    <n v="10"/>
    <n v="522"/>
    <n v="266"/>
    <n v="256"/>
    <n v="283"/>
    <d v="1899-12-30T00:20:10"/>
    <d v="1899-12-30T00:12:58"/>
  </r>
  <r>
    <x v="24"/>
    <s v="2018/2019"/>
    <x v="16"/>
    <s v="CSA"/>
    <s v="CA"/>
    <s v="Academic"/>
    <m/>
    <m/>
    <m/>
    <m/>
    <m/>
    <m/>
    <m/>
    <m/>
    <m/>
    <n v="832"/>
    <n v="822"/>
    <n v="7"/>
    <n v="542"/>
    <n v="293"/>
    <n v="249"/>
    <n v="271"/>
    <d v="1899-12-30T00:16:48"/>
    <d v="1899-12-30T00:15:36"/>
  </r>
  <r>
    <x v="25"/>
    <s v="2018/2019"/>
    <x v="16"/>
    <s v="CSA"/>
    <s v="CA"/>
    <s v="Academic"/>
    <m/>
    <m/>
    <m/>
    <m/>
    <m/>
    <m/>
    <m/>
    <m/>
    <m/>
    <n v="959"/>
    <n v="950"/>
    <n v="11"/>
    <n v="537"/>
    <n v="335"/>
    <n v="202"/>
    <n v="410"/>
    <d v="1899-12-30T01:03:36"/>
    <d v="1899-12-30T00:16:48"/>
  </r>
  <r>
    <x v="26"/>
    <s v="2018/2019"/>
    <x v="16"/>
    <s v="CSA"/>
    <s v="CA"/>
    <s v="Academic"/>
    <m/>
    <m/>
    <m/>
    <m/>
    <m/>
    <m/>
    <m/>
    <m/>
    <m/>
    <n v="1250"/>
    <n v="1243"/>
    <n v="10"/>
    <n v="635"/>
    <n v="343"/>
    <n v="292"/>
    <n v="604"/>
    <d v="1899-12-30T01:04:05"/>
    <d v="1899-12-30T00:12:00"/>
  </r>
  <r>
    <x v="27"/>
    <s v="2018/2019"/>
    <x v="16"/>
    <s v="CSA"/>
    <s v="CA"/>
    <s v="Academic"/>
    <m/>
    <m/>
    <m/>
    <m/>
    <m/>
    <m/>
    <m/>
    <m/>
    <m/>
    <n v="1452"/>
    <n v="1440"/>
    <n v="22"/>
    <n v="837"/>
    <n v="411"/>
    <n v="426"/>
    <n v="588"/>
    <d v="1899-12-30T01:04:19"/>
    <d v="1899-12-30T00:17:02"/>
  </r>
  <r>
    <x v="28"/>
    <s v="2018/2019"/>
    <x v="16"/>
    <s v="CSA"/>
    <s v="CA"/>
    <s v="Academic"/>
    <m/>
    <m/>
    <m/>
    <m/>
    <m/>
    <m/>
    <m/>
    <m/>
    <m/>
    <n v="728"/>
    <n v="719"/>
    <n v="12"/>
    <n v="344"/>
    <n v="156"/>
    <n v="188"/>
    <n v="413"/>
    <d v="1899-12-30T01:04:19"/>
    <d v="1899-12-30T02:01:55"/>
  </r>
  <r>
    <x v="29"/>
    <s v="2018/2019"/>
    <x v="16"/>
    <s v="CSA"/>
    <s v="CA"/>
    <s v="Academic"/>
    <m/>
    <m/>
    <m/>
    <m/>
    <m/>
    <m/>
    <m/>
    <m/>
    <m/>
    <n v="543"/>
    <n v="534"/>
    <n v="6"/>
    <n v="340"/>
    <n v="177"/>
    <n v="163"/>
    <n v="233"/>
    <d v="1899-12-30T01:00:00"/>
    <d v="1899-12-30T00:07:55"/>
  </r>
  <r>
    <x v="30"/>
    <s v="2018/2019"/>
    <x v="16"/>
    <s v="CSA"/>
    <s v="CA"/>
    <s v="Academic"/>
    <m/>
    <m/>
    <m/>
    <m/>
    <m/>
    <m/>
    <m/>
    <m/>
    <m/>
    <n v="1246"/>
    <n v="1239"/>
    <n v="10"/>
    <n v="603"/>
    <n v="385"/>
    <n v="218"/>
    <n v="566"/>
    <d v="1899-12-30T00:21:36"/>
    <d v="1899-12-30T00:08:53"/>
  </r>
  <r>
    <x v="1"/>
    <s v="2016/2017"/>
    <x v="17"/>
    <s v="CSB"/>
    <s v="CA"/>
    <s v="Academic"/>
    <m/>
    <m/>
    <m/>
    <m/>
    <m/>
    <m/>
    <m/>
    <m/>
    <m/>
    <n v="860"/>
    <n v="852"/>
    <n v="17"/>
    <n v="380"/>
    <n v="335"/>
    <n v="45"/>
    <n v="473"/>
    <d v="1899-12-30T02:06:58"/>
    <d v="1899-12-30T01:04:19"/>
  </r>
  <r>
    <x v="2"/>
    <s v="2016/2017"/>
    <x v="17"/>
    <s v="CSB"/>
    <s v="CA"/>
    <s v="Academic"/>
    <m/>
    <m/>
    <m/>
    <m/>
    <m/>
    <m/>
    <m/>
    <m/>
    <m/>
    <n v="1225"/>
    <n v="1215"/>
    <n v="11"/>
    <n v="429"/>
    <n v="368"/>
    <n v="61"/>
    <n v="796"/>
    <d v="1899-12-30T02:01:41"/>
    <d v="1899-12-30T00:20:53"/>
  </r>
  <r>
    <x v="3"/>
    <s v="2016/2017"/>
    <x v="17"/>
    <s v="CSB"/>
    <s v="CA"/>
    <s v="Academic"/>
    <m/>
    <m/>
    <m/>
    <m/>
    <m/>
    <m/>
    <m/>
    <m/>
    <m/>
    <n v="886"/>
    <n v="882"/>
    <n v="4"/>
    <n v="360"/>
    <n v="286"/>
    <n v="74"/>
    <n v="530"/>
    <d v="1899-12-30T01:15:36"/>
    <d v="1899-12-30T00:14:10"/>
  </r>
  <r>
    <x v="4"/>
    <s v="2016/2017"/>
    <x v="17"/>
    <s v="CSB"/>
    <s v="CA"/>
    <s v="Academic"/>
    <m/>
    <m/>
    <m/>
    <m/>
    <m/>
    <m/>
    <m/>
    <m/>
    <m/>
    <n v="817"/>
    <n v="811"/>
    <n v="5"/>
    <n v="286"/>
    <n v="228"/>
    <n v="58"/>
    <n v="544"/>
    <d v="1899-12-30T01:18:14"/>
    <d v="1899-12-30T00:09:50"/>
  </r>
  <r>
    <x v="5"/>
    <s v="2016/2017"/>
    <x v="17"/>
    <s v="CSB"/>
    <s v="CA"/>
    <s v="Academic"/>
    <m/>
    <m/>
    <m/>
    <m/>
    <m/>
    <m/>
    <m/>
    <m/>
    <m/>
    <n v="623"/>
    <n v="618"/>
    <n v="5"/>
    <n v="191"/>
    <n v="156"/>
    <n v="35"/>
    <n v="454"/>
    <d v="1899-12-30T01:11:31"/>
    <d v="1899-12-30T00:16:19"/>
  </r>
  <r>
    <x v="6"/>
    <s v="2016/2017"/>
    <x v="17"/>
    <s v="CSB"/>
    <s v="CA"/>
    <s v="Academic"/>
    <m/>
    <m/>
    <m/>
    <m/>
    <m/>
    <m/>
    <m/>
    <m/>
    <m/>
    <n v="1410"/>
    <n v="1406"/>
    <n v="9"/>
    <n v="365"/>
    <n v="331"/>
    <n v="34"/>
    <n v="991"/>
    <d v="1899-12-30T01:21:36"/>
    <d v="1899-12-30T00:17:46"/>
  </r>
  <r>
    <x v="7"/>
    <s v="2016/2017"/>
    <x v="17"/>
    <s v="CSB"/>
    <s v="CA"/>
    <s v="Academic"/>
    <m/>
    <m/>
    <m/>
    <m/>
    <m/>
    <m/>
    <m/>
    <m/>
    <m/>
    <n v="1264"/>
    <n v="1258"/>
    <n v="9"/>
    <n v="342"/>
    <n v="294"/>
    <n v="48"/>
    <n v="911"/>
    <d v="1899-12-30T01:17:46"/>
    <d v="1899-12-30T00:13:41"/>
  </r>
  <r>
    <x v="8"/>
    <s v="2016/2017"/>
    <x v="17"/>
    <s v="CSB"/>
    <s v="CA"/>
    <s v="Academic"/>
    <m/>
    <m/>
    <m/>
    <m/>
    <m/>
    <m/>
    <m/>
    <m/>
    <m/>
    <n v="1313"/>
    <n v="1303"/>
    <n v="10"/>
    <n v="378"/>
    <n v="308"/>
    <n v="70"/>
    <n v="871"/>
    <d v="1899-12-30T01:12:00"/>
    <d v="1899-12-30T00:11:46"/>
  </r>
  <r>
    <x v="9"/>
    <s v="2016/2017"/>
    <x v="17"/>
    <s v="CSB"/>
    <s v="CA"/>
    <s v="Academic"/>
    <m/>
    <m/>
    <m/>
    <m/>
    <m/>
    <m/>
    <m/>
    <m/>
    <m/>
    <n v="1229"/>
    <n v="1219"/>
    <n v="10"/>
    <n v="409"/>
    <n v="345"/>
    <n v="64"/>
    <n v="910"/>
    <d v="1899-12-30T01:20:24"/>
    <d v="1899-12-30T01:03:07"/>
  </r>
  <r>
    <x v="10"/>
    <s v="2016/2017"/>
    <x v="17"/>
    <s v="CSB"/>
    <s v="CA"/>
    <s v="Academic"/>
    <m/>
    <m/>
    <m/>
    <m/>
    <m/>
    <m/>
    <m/>
    <m/>
    <m/>
    <n v="766"/>
    <n v="749"/>
    <n v="2"/>
    <n v="363"/>
    <n v="313"/>
    <n v="50"/>
    <n v="405"/>
    <d v="1899-12-30T01:07:41"/>
    <d v="1899-12-30T00:11:46"/>
  </r>
  <r>
    <x v="11"/>
    <s v="2016/2017"/>
    <x v="17"/>
    <s v="CSB"/>
    <s v="CA"/>
    <s v="Academic"/>
    <m/>
    <m/>
    <m/>
    <m/>
    <m/>
    <m/>
    <m/>
    <m/>
    <m/>
    <n v="732"/>
    <n v="727"/>
    <n v="3"/>
    <n v="345"/>
    <n v="296"/>
    <n v="49"/>
    <n v="352"/>
    <d v="1899-12-30T01:15:07"/>
    <d v="1899-12-30T00:16:19"/>
  </r>
  <r>
    <x v="12"/>
    <s v="2017/2018"/>
    <x v="17"/>
    <s v="CSB"/>
    <s v="CA"/>
    <s v="Academic"/>
    <m/>
    <m/>
    <m/>
    <m/>
    <m/>
    <m/>
    <m/>
    <m/>
    <m/>
    <n v="678"/>
    <n v="658"/>
    <n v="11"/>
    <n v="263"/>
    <n v="250"/>
    <n v="13"/>
    <n v="440"/>
    <d v="1899-12-30T02:14:24"/>
    <d v="1899-12-30T02:01:26"/>
  </r>
  <r>
    <x v="13"/>
    <s v="2017/2018"/>
    <x v="17"/>
    <s v="CSB"/>
    <s v="CA"/>
    <s v="Academic"/>
    <m/>
    <m/>
    <m/>
    <m/>
    <m/>
    <m/>
    <m/>
    <m/>
    <m/>
    <n v="875"/>
    <n v="862"/>
    <n v="3"/>
    <n v="357"/>
    <n v="338"/>
    <n v="19"/>
    <n v="517"/>
    <d v="1899-12-30T02:00:43"/>
    <d v="1899-12-30T01:04:05"/>
  </r>
  <r>
    <x v="14"/>
    <s v="2017/2018"/>
    <x v="17"/>
    <s v="CSB"/>
    <s v="CA"/>
    <s v="Academic"/>
    <m/>
    <m/>
    <m/>
    <m/>
    <m/>
    <m/>
    <m/>
    <m/>
    <m/>
    <n v="972"/>
    <n v="960"/>
    <n v="3"/>
    <n v="301"/>
    <n v="286"/>
    <n v="15"/>
    <n v="666"/>
    <d v="1899-12-30T01:15:50"/>
    <d v="1899-12-30T00:19:12"/>
  </r>
  <r>
    <x v="15"/>
    <s v="2017/2018"/>
    <x v="17"/>
    <s v="CSB"/>
    <s v="CA"/>
    <s v="Academic"/>
    <m/>
    <m/>
    <m/>
    <m/>
    <m/>
    <m/>
    <m/>
    <m/>
    <m/>
    <n v="852"/>
    <n v="841"/>
    <n v="4"/>
    <n v="302"/>
    <n v="287"/>
    <n v="15"/>
    <n v="572"/>
    <d v="1899-12-30T01:17:02"/>
    <d v="1899-12-30T00:17:31"/>
  </r>
  <r>
    <x v="16"/>
    <s v="2017/2018"/>
    <x v="17"/>
    <s v="CSB"/>
    <s v="CA"/>
    <s v="Academic"/>
    <m/>
    <m/>
    <m/>
    <m/>
    <m/>
    <m/>
    <m/>
    <m/>
    <m/>
    <n v="785"/>
    <n v="765"/>
    <n v="10"/>
    <n v="298"/>
    <n v="270"/>
    <n v="28"/>
    <n v="477"/>
    <d v="1899-12-30T01:17:31"/>
    <d v="1899-12-30T00:20:10"/>
  </r>
  <r>
    <x v="17"/>
    <s v="2017/2018"/>
    <x v="17"/>
    <s v="CSB"/>
    <s v="CA"/>
    <s v="Academic"/>
    <m/>
    <m/>
    <m/>
    <m/>
    <m/>
    <m/>
    <m/>
    <m/>
    <m/>
    <n v="383"/>
    <n v="375"/>
    <n v="3"/>
    <n v="148"/>
    <n v="140"/>
    <n v="8"/>
    <n v="257"/>
    <d v="1899-12-30T01:12:14"/>
    <d v="1899-12-30T00:18:29"/>
  </r>
  <r>
    <x v="18"/>
    <s v="2017/2018"/>
    <x v="17"/>
    <s v="CSB"/>
    <s v="CA"/>
    <s v="Academic"/>
    <m/>
    <m/>
    <m/>
    <m/>
    <m/>
    <m/>
    <m/>
    <m/>
    <m/>
    <n v="1048"/>
    <n v="1043"/>
    <n v="11"/>
    <n v="329"/>
    <n v="309"/>
    <n v="20"/>
    <n v="677"/>
    <d v="1899-12-30T02:00:43"/>
    <d v="1899-12-30T01:01:55"/>
  </r>
  <r>
    <x v="19"/>
    <s v="2017/2018"/>
    <x v="17"/>
    <s v="CSB"/>
    <s v="CA"/>
    <s v="Academic"/>
    <m/>
    <m/>
    <m/>
    <m/>
    <m/>
    <m/>
    <m/>
    <m/>
    <m/>
    <n v="799"/>
    <n v="793"/>
    <n v="5"/>
    <n v="264"/>
    <n v="250"/>
    <n v="14"/>
    <n v="545"/>
    <d v="1899-12-30T01:13:12"/>
    <d v="1899-12-30T00:12:14"/>
  </r>
  <r>
    <x v="20"/>
    <s v="2017/2018"/>
    <x v="17"/>
    <s v="CSB"/>
    <s v="CA"/>
    <s v="Academic"/>
    <m/>
    <m/>
    <m/>
    <m/>
    <m/>
    <m/>
    <m/>
    <m/>
    <m/>
    <n v="779"/>
    <n v="772"/>
    <n v="6"/>
    <n v="281"/>
    <n v="259"/>
    <n v="22"/>
    <n v="514"/>
    <d v="1899-12-30T01:12:29"/>
    <d v="1899-12-30T00:13:12"/>
  </r>
  <r>
    <x v="21"/>
    <s v="2017/2018"/>
    <x v="17"/>
    <s v="CSB"/>
    <s v="CA"/>
    <s v="Academic"/>
    <m/>
    <m/>
    <m/>
    <m/>
    <m/>
    <m/>
    <m/>
    <m/>
    <m/>
    <n v="755"/>
    <n v="729"/>
    <n v="6"/>
    <n v="245"/>
    <n v="236"/>
    <n v="9"/>
    <n v="510"/>
    <d v="1899-12-30T01:20:10"/>
    <d v="1899-12-30T00:22:19"/>
  </r>
  <r>
    <x v="22"/>
    <s v="2017/2018"/>
    <x v="17"/>
    <s v="CSB"/>
    <s v="CA"/>
    <s v="Academic"/>
    <m/>
    <m/>
    <m/>
    <m/>
    <m/>
    <m/>
    <m/>
    <m/>
    <m/>
    <n v="609"/>
    <n v="594"/>
    <n v="6"/>
    <n v="247"/>
    <n v="233"/>
    <n v="14"/>
    <n v="335"/>
    <d v="1899-12-30T01:10:34"/>
    <d v="1899-12-30T00:14:10"/>
  </r>
  <r>
    <x v="23"/>
    <s v="2017/2018"/>
    <x v="17"/>
    <s v="CSB"/>
    <s v="CA"/>
    <s v="Academic"/>
    <m/>
    <m/>
    <m/>
    <m/>
    <m/>
    <m/>
    <m/>
    <m/>
    <m/>
    <n v="522"/>
    <n v="513"/>
    <n v="8"/>
    <n v="223"/>
    <n v="208"/>
    <n v="15"/>
    <n v="297"/>
    <d v="1899-12-30T01:11:02"/>
    <d v="1899-12-30T01:04:34"/>
  </r>
  <r>
    <x v="24"/>
    <s v="2018/2019"/>
    <x v="17"/>
    <s v="CSB"/>
    <s v="CA"/>
    <s v="Academic"/>
    <m/>
    <m/>
    <m/>
    <m/>
    <m/>
    <m/>
    <m/>
    <m/>
    <m/>
    <n v="499"/>
    <n v="493"/>
    <n v="6"/>
    <n v="225"/>
    <n v="199"/>
    <n v="26"/>
    <n v="256"/>
    <d v="1899-12-30T02:06:29"/>
    <d v="1899-12-30T01:11:46"/>
  </r>
  <r>
    <x v="25"/>
    <s v="2018/2019"/>
    <x v="17"/>
    <s v="CSB"/>
    <s v="CA"/>
    <s v="Academic"/>
    <m/>
    <m/>
    <m/>
    <m/>
    <m/>
    <m/>
    <m/>
    <m/>
    <m/>
    <n v="819"/>
    <n v="810"/>
    <n v="11"/>
    <n v="295"/>
    <n v="266"/>
    <n v="29"/>
    <n v="473"/>
    <d v="1899-12-30T02:04:34"/>
    <d v="1899-12-30T01:01:12"/>
  </r>
  <r>
    <x v="26"/>
    <s v="2018/2019"/>
    <x v="17"/>
    <s v="CSB"/>
    <s v="CA"/>
    <s v="Academic"/>
    <m/>
    <m/>
    <m/>
    <m/>
    <m/>
    <m/>
    <m/>
    <m/>
    <m/>
    <n v="908"/>
    <n v="903"/>
    <n v="6"/>
    <n v="318"/>
    <n v="282"/>
    <n v="36"/>
    <n v="641"/>
    <d v="1899-12-30T01:18:29"/>
    <d v="1899-12-30T01:01:55"/>
  </r>
  <r>
    <x v="27"/>
    <s v="2018/2019"/>
    <x v="17"/>
    <s v="CSB"/>
    <s v="CA"/>
    <s v="Academic"/>
    <m/>
    <m/>
    <m/>
    <m/>
    <m/>
    <m/>
    <m/>
    <m/>
    <m/>
    <n v="904"/>
    <n v="885"/>
    <n v="10"/>
    <n v="354"/>
    <n v="318"/>
    <n v="36"/>
    <n v="540"/>
    <d v="1899-12-30T01:10:48"/>
    <d v="1899-12-30T00:18:29"/>
  </r>
  <r>
    <x v="28"/>
    <s v="2018/2019"/>
    <x v="17"/>
    <s v="CSB"/>
    <s v="CA"/>
    <s v="Academic"/>
    <m/>
    <m/>
    <m/>
    <m/>
    <m/>
    <m/>
    <m/>
    <m/>
    <m/>
    <n v="662"/>
    <n v="641"/>
    <n v="8"/>
    <n v="286"/>
    <n v="248"/>
    <n v="38"/>
    <n v="383"/>
    <d v="1899-12-30T01:16:34"/>
    <d v="1899-12-30T01:01:41"/>
  </r>
  <r>
    <x v="29"/>
    <s v="2018/2019"/>
    <x v="17"/>
    <s v="CSB"/>
    <s v="CA"/>
    <s v="Academic"/>
    <m/>
    <m/>
    <m/>
    <m/>
    <m/>
    <m/>
    <m/>
    <m/>
    <m/>
    <n v="386"/>
    <n v="376"/>
    <n v="1"/>
    <n v="148"/>
    <n v="129"/>
    <n v="19"/>
    <n v="261"/>
    <d v="1899-12-30T01:10:19"/>
    <d v="1899-12-30T01:01:12"/>
  </r>
  <r>
    <x v="30"/>
    <s v="2018/2019"/>
    <x v="17"/>
    <s v="CSB"/>
    <s v="CA"/>
    <s v="Academic"/>
    <m/>
    <m/>
    <m/>
    <m/>
    <m/>
    <m/>
    <m/>
    <m/>
    <m/>
    <n v="1022"/>
    <n v="1012"/>
    <n v="5"/>
    <n v="323"/>
    <n v="277"/>
    <n v="46"/>
    <n v="641"/>
    <d v="1899-12-30T01:12:00"/>
    <d v="1899-12-30T00:20:53"/>
  </r>
  <r>
    <x v="0"/>
    <s v="2016/2017"/>
    <x v="3"/>
    <s v="U$C"/>
    <s v="CA"/>
    <s v="Academic"/>
    <n v="172"/>
    <n v="172"/>
    <n v="5"/>
    <n v="148"/>
    <n v="61"/>
    <n v="87"/>
    <n v="26"/>
    <d v="1899-12-30T03:12:43"/>
    <d v="1899-12-30T02:20:24"/>
    <m/>
    <m/>
    <m/>
    <m/>
    <m/>
    <m/>
    <m/>
    <m/>
    <m/>
  </r>
  <r>
    <x v="1"/>
    <s v="2016/2017"/>
    <x v="3"/>
    <s v="U$C"/>
    <s v="CA"/>
    <s v="Academic"/>
    <n v="273"/>
    <n v="273"/>
    <n v="2"/>
    <n v="190"/>
    <n v="99"/>
    <n v="91"/>
    <n v="35"/>
    <d v="1899-12-30T03:11:17"/>
    <d v="1899-12-30T02:21:50"/>
    <m/>
    <m/>
    <m/>
    <m/>
    <m/>
    <m/>
    <m/>
    <m/>
    <m/>
  </r>
  <r>
    <x v="2"/>
    <s v="2016/2017"/>
    <x v="3"/>
    <s v="U$C"/>
    <s v="CA"/>
    <s v="Academic"/>
    <n v="545"/>
    <n v="545"/>
    <n v="14"/>
    <n v="454"/>
    <n v="250"/>
    <n v="204"/>
    <n v="58"/>
    <d v="1899-12-30T03:23:02"/>
    <d v="1899-12-30T02:15:50"/>
    <m/>
    <m/>
    <m/>
    <m/>
    <m/>
    <m/>
    <m/>
    <m/>
    <m/>
  </r>
  <r>
    <x v="3"/>
    <s v="2016/2017"/>
    <x v="3"/>
    <s v="U$C"/>
    <s v="CA"/>
    <s v="Academic"/>
    <n v="622"/>
    <n v="622"/>
    <n v="6"/>
    <n v="554"/>
    <n v="242"/>
    <n v="312"/>
    <n v="58"/>
    <d v="1899-12-30T03:12:00"/>
    <d v="1899-12-30T02:05:46"/>
    <m/>
    <m/>
    <m/>
    <m/>
    <m/>
    <m/>
    <m/>
    <m/>
    <m/>
  </r>
  <r>
    <x v="4"/>
    <s v="2016/2017"/>
    <x v="3"/>
    <s v="U$C"/>
    <s v="CA"/>
    <s v="Academic"/>
    <n v="507"/>
    <n v="507"/>
    <n v="4"/>
    <n v="465"/>
    <n v="206"/>
    <n v="259"/>
    <n v="47"/>
    <d v="1899-12-30T03:04:05"/>
    <d v="1899-12-30T02:01:26"/>
    <m/>
    <m/>
    <m/>
    <m/>
    <m/>
    <m/>
    <m/>
    <m/>
    <m/>
  </r>
  <r>
    <x v="5"/>
    <s v="2016/2017"/>
    <x v="3"/>
    <s v="U$C"/>
    <s v="CA"/>
    <s v="Academic"/>
    <n v="220"/>
    <n v="220"/>
    <n v="5"/>
    <n v="211"/>
    <n v="94"/>
    <n v="117"/>
    <n v="45"/>
    <d v="1899-12-30T04:00:58"/>
    <d v="1899-12-30T01:20:53"/>
    <m/>
    <m/>
    <m/>
    <m/>
    <m/>
    <m/>
    <m/>
    <m/>
    <m/>
  </r>
  <r>
    <x v="6"/>
    <s v="2016/2017"/>
    <x v="3"/>
    <s v="U$C"/>
    <s v="CA"/>
    <s v="Academic"/>
    <n v="266"/>
    <n v="266"/>
    <n v="1"/>
    <n v="179"/>
    <n v="103"/>
    <n v="76"/>
    <n v="45"/>
    <d v="1899-12-30T04:00:29"/>
    <d v="1899-12-30T03:23:31"/>
    <m/>
    <m/>
    <m/>
    <m/>
    <m/>
    <m/>
    <m/>
    <m/>
    <m/>
  </r>
  <r>
    <x v="7"/>
    <s v="2016/2017"/>
    <x v="3"/>
    <s v="U$C"/>
    <s v="CA"/>
    <s v="Academic"/>
    <n v="727"/>
    <n v="727"/>
    <n v="20"/>
    <n v="582"/>
    <n v="225"/>
    <n v="357"/>
    <n v="101"/>
    <d v="1899-12-30T02:21:07"/>
    <d v="1899-12-30T02:06:00"/>
    <m/>
    <m/>
    <m/>
    <m/>
    <m/>
    <m/>
    <m/>
    <m/>
    <m/>
  </r>
  <r>
    <x v="8"/>
    <s v="2016/2017"/>
    <x v="3"/>
    <s v="U$C"/>
    <s v="CA"/>
    <s v="Academic"/>
    <n v="640"/>
    <n v="640"/>
    <n v="7"/>
    <n v="558"/>
    <n v="241"/>
    <n v="317"/>
    <n v="97"/>
    <d v="1899-12-30T03:06:58"/>
    <d v="1899-12-30T02:02:38"/>
    <m/>
    <m/>
    <m/>
    <m/>
    <m/>
    <m/>
    <m/>
    <m/>
    <m/>
  </r>
  <r>
    <x v="9"/>
    <s v="2016/2017"/>
    <x v="3"/>
    <s v="U$C"/>
    <s v="CA"/>
    <s v="Academic"/>
    <n v="518"/>
    <n v="518"/>
    <n v="10"/>
    <n v="450"/>
    <n v="167"/>
    <n v="283"/>
    <n v="57"/>
    <d v="1899-12-30T03:06:29"/>
    <d v="1899-12-30T02:21:22"/>
    <m/>
    <m/>
    <m/>
    <m/>
    <m/>
    <m/>
    <m/>
    <m/>
    <m/>
  </r>
  <r>
    <x v="10"/>
    <s v="2016/2017"/>
    <x v="3"/>
    <s v="U$C"/>
    <s v="CA"/>
    <s v="Academic"/>
    <n v="314"/>
    <n v="314"/>
    <n v="1"/>
    <n v="303"/>
    <n v="125"/>
    <n v="178"/>
    <n v="50"/>
    <d v="1899-12-30T03:04:05"/>
    <d v="1899-12-30T02:03:50"/>
    <m/>
    <m/>
    <m/>
    <m/>
    <m/>
    <m/>
    <m/>
    <m/>
    <m/>
  </r>
  <r>
    <x v="11"/>
    <s v="2016/2017"/>
    <x v="3"/>
    <s v="U$C"/>
    <s v="CA"/>
    <s v="Academic"/>
    <n v="226"/>
    <n v="226"/>
    <n v="2"/>
    <n v="175"/>
    <n v="47"/>
    <n v="128"/>
    <n v="48"/>
    <d v="1899-12-30T03:04:05"/>
    <d v="1899-12-30T02:01:55"/>
    <m/>
    <m/>
    <m/>
    <m/>
    <m/>
    <m/>
    <m/>
    <m/>
    <m/>
  </r>
  <r>
    <x v="12"/>
    <s v="2017/2018"/>
    <x v="3"/>
    <s v="U$C"/>
    <s v="CA"/>
    <s v="Academic"/>
    <n v="202"/>
    <n v="202"/>
    <n v="3"/>
    <n v="148"/>
    <n v="72"/>
    <n v="76"/>
    <n v="47"/>
    <d v="1899-12-30T04:02:10"/>
    <d v="1899-12-30T02:18:29"/>
    <m/>
    <m/>
    <m/>
    <m/>
    <m/>
    <m/>
    <m/>
    <m/>
    <m/>
  </r>
  <r>
    <x v="13"/>
    <s v="2017/2018"/>
    <x v="3"/>
    <s v="U$C"/>
    <s v="CA"/>
    <s v="Academic"/>
    <n v="238"/>
    <n v="238"/>
    <n v="2"/>
    <n v="128"/>
    <n v="79"/>
    <n v="49"/>
    <n v="40"/>
    <d v="1899-12-30T03:21:50"/>
    <d v="1899-12-30T02:18:00"/>
    <m/>
    <m/>
    <m/>
    <m/>
    <m/>
    <m/>
    <m/>
    <m/>
    <m/>
  </r>
  <r>
    <x v="14"/>
    <s v="2017/2018"/>
    <x v="3"/>
    <s v="U$C"/>
    <s v="CA"/>
    <s v="Academic"/>
    <n v="422"/>
    <n v="422"/>
    <n v="8"/>
    <n v="352"/>
    <n v="169"/>
    <n v="183"/>
    <n v="71"/>
    <d v="1899-12-30T03:21:22"/>
    <d v="1899-12-30T03:19:12"/>
    <m/>
    <m/>
    <m/>
    <m/>
    <m/>
    <m/>
    <m/>
    <m/>
    <m/>
  </r>
  <r>
    <x v="15"/>
    <s v="2017/2018"/>
    <x v="3"/>
    <s v="U$C"/>
    <s v="CA"/>
    <s v="Academic"/>
    <n v="486"/>
    <n v="486"/>
    <n v="7"/>
    <n v="429"/>
    <n v="154"/>
    <n v="275"/>
    <n v="87"/>
    <d v="1899-12-30T04:03:22"/>
    <d v="1899-12-30T03:23:46"/>
    <m/>
    <m/>
    <m/>
    <m/>
    <m/>
    <m/>
    <m/>
    <m/>
    <m/>
  </r>
  <r>
    <x v="16"/>
    <s v="2017/2018"/>
    <x v="3"/>
    <s v="U$C"/>
    <s v="CA"/>
    <s v="Academic"/>
    <n v="349"/>
    <n v="349"/>
    <n v="6"/>
    <n v="293"/>
    <n v="119"/>
    <n v="174"/>
    <n v="57"/>
    <d v="1899-12-30T03:16:05"/>
    <d v="1899-12-30T06:18:00"/>
    <m/>
    <m/>
    <m/>
    <m/>
    <m/>
    <m/>
    <m/>
    <m/>
    <m/>
  </r>
  <r>
    <x v="17"/>
    <s v="2017/2018"/>
    <x v="3"/>
    <s v="U$C"/>
    <s v="CA"/>
    <s v="Academic"/>
    <n v="120"/>
    <n v="120"/>
    <n v="0"/>
    <n v="117"/>
    <n v="42"/>
    <n v="75"/>
    <n v="34"/>
    <d v="1899-12-30T06:06:14"/>
    <d v="1899-12-30T03:21:07"/>
    <m/>
    <m/>
    <m/>
    <m/>
    <m/>
    <m/>
    <m/>
    <m/>
    <m/>
  </r>
  <r>
    <x v="18"/>
    <s v="2017/2018"/>
    <x v="3"/>
    <s v="U$C"/>
    <s v="CA"/>
    <s v="Academic"/>
    <n v="241"/>
    <n v="241"/>
    <n v="2"/>
    <n v="194"/>
    <n v="145"/>
    <n v="49"/>
    <n v="18"/>
    <d v="1899-12-30T05:02:24"/>
    <d v="1899-12-30T03:18:43"/>
    <m/>
    <m/>
    <m/>
    <m/>
    <m/>
    <m/>
    <m/>
    <m/>
    <m/>
  </r>
  <r>
    <x v="19"/>
    <s v="2017/2018"/>
    <x v="3"/>
    <s v="U$C"/>
    <s v="CA"/>
    <s v="Academic"/>
    <n v="402"/>
    <n v="402"/>
    <n v="1"/>
    <n v="310"/>
    <n v="154"/>
    <n v="156"/>
    <n v="65"/>
    <d v="1899-12-30T04:05:17"/>
    <d v="1899-12-30T03:08:53"/>
    <m/>
    <m/>
    <m/>
    <m/>
    <m/>
    <m/>
    <m/>
    <m/>
    <m/>
  </r>
  <r>
    <x v="20"/>
    <s v="2017/2018"/>
    <x v="3"/>
    <s v="U$C"/>
    <s v="CA"/>
    <s v="Academic"/>
    <n v="221"/>
    <n v="221"/>
    <n v="1"/>
    <n v="225"/>
    <n v="119"/>
    <n v="106"/>
    <n v="36"/>
    <d v="1899-12-30T04:20:38"/>
    <d v="1899-12-30T05:19:26"/>
    <m/>
    <m/>
    <m/>
    <m/>
    <m/>
    <m/>
    <m/>
    <m/>
    <m/>
  </r>
  <r>
    <x v="21"/>
    <s v="2017/2018"/>
    <x v="3"/>
    <s v="U$C"/>
    <s v="CA"/>
    <s v="Academic"/>
    <n v="309"/>
    <n v="309"/>
    <n v="3"/>
    <n v="243"/>
    <n v="95"/>
    <n v="148"/>
    <n v="46"/>
    <d v="1899-12-30T03:00:43"/>
    <d v="1899-12-30T03:14:10"/>
    <m/>
    <m/>
    <m/>
    <m/>
    <m/>
    <m/>
    <m/>
    <m/>
    <m/>
  </r>
  <r>
    <x v="22"/>
    <s v="2017/2018"/>
    <x v="3"/>
    <s v="U$C"/>
    <s v="CA"/>
    <s v="Academic"/>
    <n v="90"/>
    <n v="90"/>
    <n v="1"/>
    <n v="74"/>
    <n v="44"/>
    <n v="30"/>
    <n v="21"/>
    <d v="1899-12-30T05:09:07"/>
    <d v="1899-12-30T03:02:24"/>
    <m/>
    <m/>
    <m/>
    <m/>
    <m/>
    <m/>
    <m/>
    <m/>
    <m/>
  </r>
  <r>
    <x v="23"/>
    <s v="2017/2018"/>
    <x v="3"/>
    <s v="U$C"/>
    <s v="CA"/>
    <s v="Academic"/>
    <n v="151"/>
    <n v="151"/>
    <n v="2"/>
    <n v="129"/>
    <n v="69"/>
    <n v="60"/>
    <n v="31"/>
    <d v="1899-12-30T05:06:58"/>
    <d v="1899-12-30T02:08:24"/>
    <m/>
    <m/>
    <m/>
    <m/>
    <m/>
    <m/>
    <m/>
    <m/>
    <m/>
  </r>
  <r>
    <x v="24"/>
    <s v="2018/2019"/>
    <x v="3"/>
    <s v="U$C"/>
    <s v="CA"/>
    <s v="Academic"/>
    <n v="147"/>
    <n v="147"/>
    <n v="2"/>
    <n v="118"/>
    <n v="65"/>
    <n v="53"/>
    <n v="28"/>
    <d v="1899-12-30T04:00:14"/>
    <d v="1899-12-30T04:04:19"/>
    <m/>
    <m/>
    <m/>
    <m/>
    <m/>
    <m/>
    <m/>
    <m/>
    <m/>
  </r>
  <r>
    <x v="25"/>
    <s v="2018/2019"/>
    <x v="3"/>
    <s v="U$C"/>
    <s v="CA"/>
    <s v="Academic"/>
    <n v="144"/>
    <n v="144"/>
    <n v="1"/>
    <n v="114"/>
    <n v="70"/>
    <n v="44"/>
    <n v="22"/>
    <d v="1899-12-30T04:05:17"/>
    <d v="1899-12-30T02:17:31"/>
    <m/>
    <m/>
    <m/>
    <m/>
    <m/>
    <m/>
    <m/>
    <m/>
    <m/>
  </r>
  <r>
    <x v="26"/>
    <s v="2018/2019"/>
    <x v="3"/>
    <s v="U$C"/>
    <s v="CA"/>
    <s v="Academic"/>
    <n v="298"/>
    <n v="298"/>
    <n v="2"/>
    <n v="227"/>
    <n v="91"/>
    <n v="136"/>
    <n v="58"/>
    <d v="1899-12-30T03:17:46"/>
    <d v="1899-12-30T03:18:43"/>
    <m/>
    <m/>
    <m/>
    <m/>
    <m/>
    <m/>
    <m/>
    <m/>
    <m/>
  </r>
  <r>
    <x v="27"/>
    <s v="2018/2019"/>
    <x v="3"/>
    <s v="U$C"/>
    <s v="CA"/>
    <s v="Academic"/>
    <n v="313"/>
    <n v="313"/>
    <n v="2"/>
    <n v="278"/>
    <n v="120"/>
    <n v="158"/>
    <n v="35"/>
    <d v="1899-12-30T03:09:36"/>
    <d v="1899-12-30T02:21:22"/>
    <m/>
    <m/>
    <m/>
    <m/>
    <m/>
    <m/>
    <m/>
    <m/>
    <m/>
  </r>
  <r>
    <x v="28"/>
    <s v="2018/2019"/>
    <x v="3"/>
    <s v="U$C"/>
    <s v="CA"/>
    <s v="Academic"/>
    <n v="152"/>
    <n v="152"/>
    <n v="5"/>
    <n v="125"/>
    <n v="53"/>
    <n v="72"/>
    <n v="32"/>
    <d v="1899-12-30T04:07:55"/>
    <d v="1899-12-30T03:05:17"/>
    <m/>
    <m/>
    <m/>
    <m/>
    <m/>
    <m/>
    <m/>
    <m/>
    <m/>
  </r>
  <r>
    <x v="29"/>
    <s v="2018/2019"/>
    <x v="3"/>
    <s v="U$C"/>
    <s v="CA"/>
    <s v="Academic"/>
    <n v="54"/>
    <n v="54"/>
    <n v="1"/>
    <n v="55"/>
    <n v="16"/>
    <n v="39"/>
    <n v="10"/>
    <d v="1899-12-30T03:14:53"/>
    <d v="1899-12-30T04:16:48"/>
    <m/>
    <m/>
    <m/>
    <m/>
    <m/>
    <m/>
    <m/>
    <m/>
    <m/>
  </r>
  <r>
    <x v="30"/>
    <s v="2018/2019"/>
    <x v="3"/>
    <s v="U$C"/>
    <s v="CA"/>
    <s v="Academic"/>
    <n v="117"/>
    <n v="117"/>
    <n v="1"/>
    <n v="82"/>
    <n v="48"/>
    <n v="34"/>
    <n v="21"/>
    <d v="1899-12-30T05:05:02"/>
    <d v="1899-12-30T02:13:41"/>
    <m/>
    <m/>
    <m/>
    <m/>
    <m/>
    <m/>
    <m/>
    <m/>
    <m/>
  </r>
  <r>
    <x v="0"/>
    <s v="2016/2017"/>
    <x v="3"/>
    <s v="U$C"/>
    <s v="CA"/>
    <s v="Academic"/>
    <m/>
    <m/>
    <m/>
    <m/>
    <m/>
    <m/>
    <m/>
    <m/>
    <m/>
    <n v="5"/>
    <n v="5"/>
    <n v="0"/>
    <n v="0"/>
    <n v="0"/>
    <n v="0"/>
    <n v="2"/>
    <d v="1899-12-30T00:00:00"/>
    <d v="1899-12-30T00:00:00"/>
  </r>
  <r>
    <x v="0"/>
    <s v="2016/2017"/>
    <x v="4"/>
    <s v="CCH"/>
    <s v="CA"/>
    <s v="Academic"/>
    <n v="143"/>
    <n v="143"/>
    <n v="0"/>
    <n v="119"/>
    <n v="116"/>
    <n v="3"/>
    <n v="16"/>
    <d v="1899-12-30T08:01:41"/>
    <d v="1899-12-30T03:13:26"/>
    <m/>
    <m/>
    <m/>
    <m/>
    <m/>
    <m/>
    <m/>
    <m/>
    <m/>
  </r>
  <r>
    <x v="1"/>
    <s v="2016/2017"/>
    <x v="4"/>
    <s v="CCH"/>
    <s v="CA"/>
    <s v="Academic"/>
    <n v="185"/>
    <n v="185"/>
    <n v="0"/>
    <n v="171"/>
    <n v="162"/>
    <n v="9"/>
    <n v="28"/>
    <d v="1899-12-30T05:12:58"/>
    <d v="1899-12-30T03:03:22"/>
    <m/>
    <m/>
    <m/>
    <m/>
    <m/>
    <m/>
    <m/>
    <m/>
    <m/>
  </r>
  <r>
    <x v="2"/>
    <s v="2016/2017"/>
    <x v="4"/>
    <s v="CCH"/>
    <s v="CA"/>
    <s v="Academic"/>
    <n v="230"/>
    <n v="230"/>
    <n v="2"/>
    <n v="195"/>
    <n v="184"/>
    <n v="11"/>
    <n v="25"/>
    <d v="1899-12-30T05:18:58"/>
    <d v="1899-12-30T04:01:55"/>
    <m/>
    <m/>
    <m/>
    <m/>
    <m/>
    <m/>
    <m/>
    <m/>
    <m/>
  </r>
  <r>
    <x v="3"/>
    <s v="2016/2017"/>
    <x v="4"/>
    <s v="CCH"/>
    <s v="CA"/>
    <s v="Academic"/>
    <n v="232"/>
    <n v="232"/>
    <n v="2"/>
    <n v="203"/>
    <n v="188"/>
    <n v="15"/>
    <n v="33"/>
    <d v="1899-12-30T05:04:05"/>
    <d v="1899-12-30T03:07:55"/>
    <m/>
    <m/>
    <m/>
    <m/>
    <m/>
    <m/>
    <m/>
    <m/>
    <m/>
  </r>
  <r>
    <x v="4"/>
    <s v="2016/2017"/>
    <x v="4"/>
    <s v="CCH"/>
    <s v="CA"/>
    <s v="Academic"/>
    <n v="187"/>
    <n v="187"/>
    <n v="1"/>
    <n v="168"/>
    <n v="156"/>
    <n v="12"/>
    <n v="24"/>
    <d v="1899-12-30T06:02:38"/>
    <d v="1899-12-30T03:19:55"/>
    <m/>
    <m/>
    <m/>
    <m/>
    <m/>
    <m/>
    <m/>
    <m/>
    <m/>
  </r>
  <r>
    <x v="5"/>
    <s v="2016/2017"/>
    <x v="4"/>
    <s v="CCH"/>
    <s v="CA"/>
    <s v="Academic"/>
    <n v="78"/>
    <n v="78"/>
    <n v="1"/>
    <n v="74"/>
    <n v="66"/>
    <n v="8"/>
    <n v="13"/>
    <d v="1899-12-30T06:07:41"/>
    <d v="1899-12-30T01:22:05"/>
    <m/>
    <m/>
    <m/>
    <m/>
    <m/>
    <m/>
    <m/>
    <m/>
    <m/>
  </r>
  <r>
    <x v="6"/>
    <s v="2016/2017"/>
    <x v="4"/>
    <s v="CCH"/>
    <s v="CA"/>
    <s v="Academic"/>
    <n v="278"/>
    <n v="278"/>
    <n v="2"/>
    <n v="223"/>
    <n v="207"/>
    <n v="16"/>
    <n v="37"/>
    <d v="1899-12-30T06:03:36"/>
    <d v="1899-12-30T03:00:00"/>
    <m/>
    <m/>
    <m/>
    <m/>
    <m/>
    <m/>
    <m/>
    <m/>
    <m/>
  </r>
  <r>
    <x v="7"/>
    <s v="2016/2017"/>
    <x v="4"/>
    <s v="CCH"/>
    <s v="CA"/>
    <s v="Academic"/>
    <n v="185"/>
    <n v="185"/>
    <n v="4"/>
    <n v="153"/>
    <n v="139"/>
    <n v="14"/>
    <n v="30"/>
    <d v="1899-12-30T06:07:55"/>
    <d v="1899-12-30T03:07:12"/>
    <m/>
    <m/>
    <m/>
    <m/>
    <m/>
    <m/>
    <m/>
    <m/>
    <m/>
  </r>
  <r>
    <x v="8"/>
    <s v="2016/2017"/>
    <x v="4"/>
    <s v="CCH"/>
    <s v="CA"/>
    <s v="Academic"/>
    <n v="240"/>
    <n v="240"/>
    <n v="2"/>
    <n v="202"/>
    <n v="179"/>
    <n v="23"/>
    <n v="23"/>
    <d v="1899-12-30T05:01:26"/>
    <d v="1899-12-30T02:15:36"/>
    <m/>
    <m/>
    <m/>
    <m/>
    <m/>
    <m/>
    <m/>
    <m/>
    <m/>
  </r>
  <r>
    <x v="9"/>
    <s v="2016/2017"/>
    <x v="4"/>
    <s v="CCH"/>
    <s v="CA"/>
    <s v="Academic"/>
    <n v="209"/>
    <n v="209"/>
    <n v="2"/>
    <n v="195"/>
    <n v="178"/>
    <n v="17"/>
    <n v="26"/>
    <d v="1899-12-30T06:10:05"/>
    <d v="1899-12-30T02:05:31"/>
    <m/>
    <m/>
    <m/>
    <m/>
    <m/>
    <m/>
    <m/>
    <m/>
    <m/>
  </r>
  <r>
    <x v="10"/>
    <s v="2016/2017"/>
    <x v="4"/>
    <s v="CCH"/>
    <s v="CA"/>
    <s v="Academic"/>
    <n v="138"/>
    <n v="138"/>
    <n v="1"/>
    <n v="122"/>
    <n v="119"/>
    <n v="3"/>
    <n v="10"/>
    <d v="1899-12-30T05:07:55"/>
    <d v="1899-12-30T05:09:36"/>
    <m/>
    <m/>
    <m/>
    <m/>
    <m/>
    <m/>
    <m/>
    <m/>
    <m/>
  </r>
  <r>
    <x v="11"/>
    <s v="2016/2017"/>
    <x v="4"/>
    <s v="CCH"/>
    <s v="CA"/>
    <s v="Academic"/>
    <n v="132"/>
    <n v="132"/>
    <n v="1"/>
    <n v="134"/>
    <n v="133"/>
    <n v="1"/>
    <n v="14"/>
    <d v="1899-12-30T07:03:07"/>
    <d v="1899-12-30T02:15:22"/>
    <m/>
    <m/>
    <m/>
    <m/>
    <m/>
    <m/>
    <m/>
    <m/>
    <m/>
  </r>
  <r>
    <x v="12"/>
    <s v="2017/2018"/>
    <x v="4"/>
    <s v="CCH"/>
    <s v="CA"/>
    <s v="Academic"/>
    <n v="115"/>
    <n v="113"/>
    <n v="1"/>
    <n v="112"/>
    <n v="110"/>
    <n v="2"/>
    <n v="9"/>
    <d v="1899-12-30T06:23:31"/>
    <d v="1899-12-30T01:18:43"/>
    <m/>
    <m/>
    <m/>
    <m/>
    <m/>
    <m/>
    <m/>
    <m/>
    <m/>
  </r>
  <r>
    <x v="13"/>
    <s v="2017/2018"/>
    <x v="4"/>
    <s v="CCH"/>
    <s v="CA"/>
    <s v="Academic"/>
    <n v="174"/>
    <n v="174"/>
    <n v="0"/>
    <n v="129"/>
    <n v="121"/>
    <n v="8"/>
    <n v="23"/>
    <d v="1899-12-30T05:12:43"/>
    <d v="1899-12-30T01:23:02"/>
    <m/>
    <m/>
    <m/>
    <m/>
    <m/>
    <m/>
    <m/>
    <m/>
    <m/>
  </r>
  <r>
    <x v="14"/>
    <s v="2017/2018"/>
    <x v="4"/>
    <s v="CCH"/>
    <s v="CA"/>
    <s v="Academic"/>
    <n v="124"/>
    <n v="124"/>
    <n v="0"/>
    <n v="105"/>
    <n v="99"/>
    <n v="6"/>
    <n v="19"/>
    <d v="1899-12-30T07:05:46"/>
    <d v="1899-12-30T03:20:10"/>
    <m/>
    <m/>
    <m/>
    <m/>
    <m/>
    <m/>
    <m/>
    <m/>
    <m/>
  </r>
  <r>
    <x v="15"/>
    <s v="2017/2018"/>
    <x v="4"/>
    <s v="CCH"/>
    <s v="CA"/>
    <s v="Academic"/>
    <n v="210"/>
    <n v="210"/>
    <n v="1"/>
    <n v="166"/>
    <n v="146"/>
    <n v="20"/>
    <n v="21"/>
    <d v="1899-12-30T06:22:34"/>
    <d v="1899-12-30T04:16:05"/>
    <m/>
    <m/>
    <m/>
    <m/>
    <m/>
    <m/>
    <m/>
    <m/>
    <m/>
  </r>
  <r>
    <x v="16"/>
    <s v="2017/2018"/>
    <x v="4"/>
    <s v="CCH"/>
    <s v="CA"/>
    <s v="Academic"/>
    <n v="145"/>
    <n v="145"/>
    <n v="3"/>
    <n v="146"/>
    <n v="137"/>
    <n v="9"/>
    <n v="19"/>
    <d v="1899-12-30T07:11:46"/>
    <d v="1899-12-30T02:17:46"/>
    <m/>
    <m/>
    <m/>
    <m/>
    <m/>
    <m/>
    <m/>
    <m/>
    <m/>
  </r>
  <r>
    <x v="17"/>
    <s v="2017/2018"/>
    <x v="4"/>
    <s v="CCH"/>
    <s v="CA"/>
    <s v="Academic"/>
    <n v="82"/>
    <n v="82"/>
    <n v="1"/>
    <n v="93"/>
    <n v="87"/>
    <n v="6"/>
    <n v="9"/>
    <d v="1899-12-30T07:17:46"/>
    <d v="1899-12-30T02:05:17"/>
    <m/>
    <m/>
    <m/>
    <m/>
    <m/>
    <m/>
    <m/>
    <m/>
    <m/>
  </r>
  <r>
    <x v="18"/>
    <s v="2017/2018"/>
    <x v="4"/>
    <s v="CCH"/>
    <s v="CA"/>
    <s v="Academic"/>
    <n v="188"/>
    <n v="188"/>
    <n v="4"/>
    <n v="124"/>
    <n v="120"/>
    <n v="4"/>
    <n v="25"/>
    <d v="1899-12-30T06:05:46"/>
    <d v="1899-12-30T03:18:14"/>
    <m/>
    <m/>
    <m/>
    <m/>
    <m/>
    <m/>
    <m/>
    <m/>
    <m/>
  </r>
  <r>
    <x v="19"/>
    <s v="2017/2018"/>
    <x v="4"/>
    <s v="CCH"/>
    <s v="CA"/>
    <s v="Academic"/>
    <n v="140"/>
    <n v="140"/>
    <n v="3"/>
    <n v="103"/>
    <n v="96"/>
    <n v="7"/>
    <n v="44"/>
    <d v="1899-12-30T06:14:53"/>
    <d v="1899-12-30T04:14:10"/>
    <m/>
    <m/>
    <m/>
    <m/>
    <m/>
    <m/>
    <m/>
    <m/>
    <m/>
  </r>
  <r>
    <x v="20"/>
    <s v="2017/2018"/>
    <x v="4"/>
    <s v="CCH"/>
    <s v="CA"/>
    <s v="Academic"/>
    <n v="165"/>
    <n v="165"/>
    <n v="0"/>
    <n v="132"/>
    <n v="116"/>
    <n v="16"/>
    <n v="35"/>
    <d v="1899-12-30T05:22:48"/>
    <d v="1899-12-30T02:21:50"/>
    <m/>
    <m/>
    <m/>
    <m/>
    <m/>
    <m/>
    <m/>
    <m/>
    <m/>
  </r>
  <r>
    <x v="21"/>
    <s v="2017/2018"/>
    <x v="4"/>
    <s v="CCH"/>
    <s v="CA"/>
    <s v="Academic"/>
    <n v="132"/>
    <n v="132"/>
    <n v="0"/>
    <n v="123"/>
    <n v="114"/>
    <n v="9"/>
    <n v="10"/>
    <d v="1899-12-30T06:19:41"/>
    <d v="1899-12-30T04:14:24"/>
    <m/>
    <m/>
    <m/>
    <m/>
    <m/>
    <m/>
    <m/>
    <m/>
    <m/>
  </r>
  <r>
    <x v="22"/>
    <s v="2017/2018"/>
    <x v="4"/>
    <s v="CCH"/>
    <s v="CA"/>
    <s v="Academic"/>
    <n v="98"/>
    <n v="98"/>
    <n v="2"/>
    <n v="84"/>
    <n v="67"/>
    <n v="17"/>
    <n v="19"/>
    <d v="1899-12-30T06:21:36"/>
    <d v="1899-12-30T03:00:00"/>
    <m/>
    <m/>
    <m/>
    <m/>
    <m/>
    <m/>
    <m/>
    <m/>
    <m/>
  </r>
  <r>
    <x v="23"/>
    <s v="2017/2018"/>
    <x v="4"/>
    <s v="CCH"/>
    <s v="CA"/>
    <s v="Academic"/>
    <n v="98"/>
    <n v="98"/>
    <n v="0"/>
    <n v="80"/>
    <n v="77"/>
    <n v="3"/>
    <n v="17"/>
    <d v="1899-12-30T07:13:26"/>
    <d v="1899-12-30T03:02:53"/>
    <m/>
    <m/>
    <m/>
    <m/>
    <m/>
    <m/>
    <m/>
    <m/>
    <m/>
  </r>
  <r>
    <x v="24"/>
    <s v="2018/2019"/>
    <x v="4"/>
    <s v="CCH"/>
    <s v="CA"/>
    <s v="Academic"/>
    <n v="83"/>
    <n v="83"/>
    <n v="2"/>
    <n v="76"/>
    <n v="65"/>
    <n v="11"/>
    <n v="5"/>
    <d v="1899-12-30T07:07:12"/>
    <d v="1899-12-30T04:14:24"/>
    <m/>
    <m/>
    <m/>
    <m/>
    <m/>
    <m/>
    <m/>
    <m/>
    <m/>
  </r>
  <r>
    <x v="25"/>
    <s v="2018/2019"/>
    <x v="4"/>
    <s v="CCH"/>
    <s v="CA"/>
    <s v="Academic"/>
    <n v="139"/>
    <n v="139"/>
    <n v="1"/>
    <n v="108"/>
    <n v="104"/>
    <n v="4"/>
    <n v="27"/>
    <d v="1899-12-30T06:23:31"/>
    <d v="1899-12-30T03:14:10"/>
    <m/>
    <m/>
    <m/>
    <m/>
    <m/>
    <m/>
    <m/>
    <m/>
    <m/>
  </r>
  <r>
    <x v="26"/>
    <s v="2018/2019"/>
    <x v="4"/>
    <s v="CCH"/>
    <s v="CA"/>
    <s v="Academic"/>
    <n v="124"/>
    <n v="124"/>
    <n v="2"/>
    <n v="104"/>
    <n v="98"/>
    <n v="6"/>
    <n v="21"/>
    <d v="1899-12-30T05:14:38"/>
    <d v="1899-12-30T07:13:41"/>
    <m/>
    <m/>
    <m/>
    <m/>
    <m/>
    <m/>
    <m/>
    <m/>
    <m/>
  </r>
  <r>
    <x v="27"/>
    <s v="2018/2019"/>
    <x v="4"/>
    <s v="CCH"/>
    <s v="CA"/>
    <s v="Academic"/>
    <n v="188"/>
    <n v="188"/>
    <n v="0"/>
    <n v="146"/>
    <n v="136"/>
    <n v="10"/>
    <n v="28"/>
    <d v="1899-12-30T06:01:12"/>
    <d v="1899-12-30T03:13:41"/>
    <m/>
    <m/>
    <m/>
    <m/>
    <m/>
    <m/>
    <m/>
    <m/>
    <m/>
  </r>
  <r>
    <x v="28"/>
    <s v="2018/2019"/>
    <x v="4"/>
    <s v="CCH"/>
    <s v="CA"/>
    <s v="Academic"/>
    <n v="106"/>
    <n v="106"/>
    <n v="1"/>
    <n v="95"/>
    <n v="93"/>
    <n v="2"/>
    <n v="14"/>
    <d v="1899-12-30T10:03:50"/>
    <d v="1899-12-30T04:06:58"/>
    <m/>
    <m/>
    <m/>
    <m/>
    <m/>
    <m/>
    <m/>
    <m/>
    <m/>
  </r>
  <r>
    <x v="29"/>
    <s v="2018/2019"/>
    <x v="4"/>
    <s v="CCH"/>
    <s v="CA"/>
    <s v="Academic"/>
    <n v="71"/>
    <n v="71"/>
    <n v="0"/>
    <n v="71"/>
    <n v="68"/>
    <n v="3"/>
    <n v="15"/>
    <d v="1899-12-30T08:05:31"/>
    <d v="1899-12-30T03:09:36"/>
    <m/>
    <m/>
    <m/>
    <m/>
    <m/>
    <m/>
    <m/>
    <m/>
    <m/>
  </r>
  <r>
    <x v="30"/>
    <s v="2018/2019"/>
    <x v="4"/>
    <s v="CCH"/>
    <s v="CA"/>
    <s v="Academic"/>
    <n v="184"/>
    <n v="184"/>
    <n v="1"/>
    <n v="134"/>
    <n v="131"/>
    <n v="3"/>
    <n v="20"/>
    <d v="1899-12-30T07:07:26"/>
    <d v="1899-12-30T03:12:00"/>
    <m/>
    <m/>
    <m/>
    <m/>
    <m/>
    <m/>
    <m/>
    <m/>
    <m/>
  </r>
  <r>
    <x v="0"/>
    <s v="2016/2017"/>
    <x v="4"/>
    <s v="CCH"/>
    <s v="CA"/>
    <s v="Academic"/>
    <m/>
    <m/>
    <m/>
    <m/>
    <m/>
    <m/>
    <m/>
    <m/>
    <m/>
    <n v="158"/>
    <n v="158"/>
    <n v="1"/>
    <n v="57"/>
    <n v="28"/>
    <n v="29"/>
    <n v="77"/>
    <d v="1899-12-30T01:16:05"/>
    <d v="1899-12-30T00:13:12"/>
  </r>
  <r>
    <x v="0"/>
    <s v="2016/2017"/>
    <x v="5"/>
    <s v="CDH"/>
    <s v="CA"/>
    <s v="Academic"/>
    <n v="114"/>
    <n v="113"/>
    <n v="0"/>
    <n v="87"/>
    <n v="33"/>
    <n v="54"/>
    <n v="5"/>
    <d v="1899-12-30T06:05:02"/>
    <d v="1899-12-30T10:14:24"/>
    <m/>
    <m/>
    <m/>
    <m/>
    <m/>
    <m/>
    <m/>
    <m/>
    <m/>
  </r>
  <r>
    <x v="1"/>
    <s v="2016/2017"/>
    <x v="5"/>
    <s v="CDH"/>
    <s v="CA"/>
    <s v="Academic"/>
    <n v="152"/>
    <n v="152"/>
    <n v="3"/>
    <n v="124"/>
    <n v="54"/>
    <n v="70"/>
    <n v="12"/>
    <d v="1899-12-30T07:15:36"/>
    <d v="1899-12-30T12:22:05"/>
    <m/>
    <m/>
    <m/>
    <m/>
    <m/>
    <m/>
    <m/>
    <m/>
    <m/>
  </r>
  <r>
    <x v="2"/>
    <s v="2016/2017"/>
    <x v="5"/>
    <s v="CDH"/>
    <s v="CA"/>
    <s v="Academic"/>
    <n v="196"/>
    <n v="196"/>
    <n v="1"/>
    <n v="192"/>
    <n v="90"/>
    <n v="102"/>
    <n v="16"/>
    <d v="1899-12-30T06:11:17"/>
    <d v="1899-12-30T02:04:34"/>
    <m/>
    <m/>
    <m/>
    <m/>
    <m/>
    <m/>
    <m/>
    <m/>
    <m/>
  </r>
  <r>
    <x v="3"/>
    <s v="2016/2017"/>
    <x v="5"/>
    <s v="CDH"/>
    <s v="CA"/>
    <s v="Academic"/>
    <n v="256"/>
    <n v="256"/>
    <n v="1"/>
    <n v="226"/>
    <n v="71"/>
    <n v="155"/>
    <n v="29"/>
    <d v="1899-12-30T06:05:46"/>
    <d v="1899-12-30T03:09:07"/>
    <m/>
    <m/>
    <m/>
    <m/>
    <m/>
    <m/>
    <m/>
    <m/>
    <m/>
  </r>
  <r>
    <x v="4"/>
    <s v="2016/2017"/>
    <x v="5"/>
    <s v="CDH"/>
    <s v="CA"/>
    <s v="Academic"/>
    <n v="159"/>
    <n v="159"/>
    <n v="0"/>
    <n v="126"/>
    <n v="81"/>
    <n v="45"/>
    <n v="15"/>
    <d v="1899-12-30T07:16:48"/>
    <d v="1899-12-30T03:07:55"/>
    <m/>
    <m/>
    <m/>
    <m/>
    <m/>
    <m/>
    <m/>
    <m/>
    <m/>
  </r>
  <r>
    <x v="5"/>
    <s v="2016/2017"/>
    <x v="5"/>
    <s v="CDH"/>
    <s v="CA"/>
    <s v="Academic"/>
    <n v="73"/>
    <n v="73"/>
    <n v="0"/>
    <n v="93"/>
    <n v="40"/>
    <n v="53"/>
    <n v="6"/>
    <d v="1899-12-30T05:04:48"/>
    <d v="1899-12-30T04:12:00"/>
    <m/>
    <m/>
    <m/>
    <m/>
    <m/>
    <m/>
    <m/>
    <m/>
    <m/>
  </r>
  <r>
    <x v="6"/>
    <s v="2016/2017"/>
    <x v="5"/>
    <s v="CDH"/>
    <s v="CA"/>
    <s v="Academic"/>
    <n v="123"/>
    <n v="123"/>
    <n v="0"/>
    <n v="98"/>
    <n v="43"/>
    <n v="55"/>
    <n v="8"/>
    <d v="1899-12-30T08:14:53"/>
    <d v="1899-12-30T04:06:00"/>
    <m/>
    <m/>
    <m/>
    <m/>
    <m/>
    <m/>
    <m/>
    <m/>
    <m/>
  </r>
  <r>
    <x v="7"/>
    <s v="2016/2017"/>
    <x v="5"/>
    <s v="CDH"/>
    <s v="CA"/>
    <s v="Academic"/>
    <n v="157"/>
    <n v="157"/>
    <n v="3"/>
    <n v="108"/>
    <n v="61"/>
    <n v="47"/>
    <n v="16"/>
    <d v="1899-12-30T05:22:34"/>
    <d v="1899-12-30T02:21:07"/>
    <m/>
    <m/>
    <m/>
    <m/>
    <m/>
    <m/>
    <m/>
    <m/>
    <m/>
  </r>
  <r>
    <x v="8"/>
    <s v="2016/2017"/>
    <x v="5"/>
    <s v="CDH"/>
    <s v="CA"/>
    <s v="Academic"/>
    <n v="272"/>
    <n v="272"/>
    <n v="2"/>
    <n v="236"/>
    <n v="80"/>
    <n v="156"/>
    <n v="26"/>
    <d v="1899-12-30T05:16:34"/>
    <d v="1899-12-30T05:06:29"/>
    <m/>
    <m/>
    <m/>
    <m/>
    <m/>
    <m/>
    <m/>
    <m/>
    <m/>
  </r>
  <r>
    <x v="9"/>
    <s v="2016/2017"/>
    <x v="5"/>
    <s v="CDH"/>
    <s v="CA"/>
    <s v="Academic"/>
    <n v="311"/>
    <n v="311"/>
    <n v="2"/>
    <n v="332"/>
    <n v="56"/>
    <n v="276"/>
    <n v="11"/>
    <d v="1899-12-30T04:16:48"/>
    <d v="1899-12-30T03:06:29"/>
    <m/>
    <m/>
    <m/>
    <m/>
    <m/>
    <m/>
    <m/>
    <m/>
    <m/>
  </r>
  <r>
    <x v="10"/>
    <s v="2016/2017"/>
    <x v="5"/>
    <s v="CDH"/>
    <s v="CA"/>
    <s v="Academic"/>
    <n v="165"/>
    <n v="165"/>
    <n v="1"/>
    <n v="156"/>
    <n v="63"/>
    <n v="93"/>
    <n v="8"/>
    <d v="1899-12-30T03:12:58"/>
    <d v="1899-12-30T04:12:00"/>
    <m/>
    <m/>
    <m/>
    <m/>
    <m/>
    <m/>
    <m/>
    <m/>
    <m/>
  </r>
  <r>
    <x v="11"/>
    <s v="2016/2017"/>
    <x v="5"/>
    <s v="CDH"/>
    <s v="CA"/>
    <s v="Academic"/>
    <n v="143"/>
    <n v="143"/>
    <n v="0"/>
    <n v="124"/>
    <n v="58"/>
    <n v="66"/>
    <n v="8"/>
    <d v="1899-12-30T04:08:24"/>
    <d v="1899-12-30T03:09:07"/>
    <m/>
    <m/>
    <m/>
    <m/>
    <m/>
    <m/>
    <m/>
    <m/>
    <m/>
  </r>
  <r>
    <x v="12"/>
    <s v="2017/2018"/>
    <x v="5"/>
    <s v="CDH"/>
    <s v="CA"/>
    <s v="Academic"/>
    <n v="92"/>
    <n v="92"/>
    <n v="5"/>
    <n v="82"/>
    <n v="44"/>
    <n v="38"/>
    <n v="12"/>
    <d v="1899-12-30T05:22:48"/>
    <d v="1899-12-30T02:00:00"/>
    <m/>
    <m/>
    <m/>
    <m/>
    <m/>
    <m/>
    <m/>
    <m/>
    <m/>
  </r>
  <r>
    <x v="13"/>
    <s v="2017/2018"/>
    <x v="5"/>
    <s v="CDH"/>
    <s v="CA"/>
    <s v="Academic"/>
    <n v="105"/>
    <n v="105"/>
    <n v="3"/>
    <n v="82"/>
    <n v="55"/>
    <n v="27"/>
    <n v="6"/>
    <d v="1899-12-30T05:22:19"/>
    <d v="1899-12-30T03:19:55"/>
    <m/>
    <m/>
    <m/>
    <m/>
    <m/>
    <m/>
    <m/>
    <m/>
    <m/>
  </r>
  <r>
    <x v="14"/>
    <s v="2017/2018"/>
    <x v="5"/>
    <s v="CDH"/>
    <s v="CA"/>
    <s v="Academic"/>
    <n v="180"/>
    <n v="180"/>
    <n v="2"/>
    <n v="170"/>
    <n v="74"/>
    <n v="96"/>
    <n v="17"/>
    <d v="1899-12-30T04:19:26"/>
    <d v="1899-12-30T04:04:19"/>
    <m/>
    <m/>
    <m/>
    <m/>
    <m/>
    <m/>
    <m/>
    <m/>
    <m/>
  </r>
  <r>
    <x v="15"/>
    <s v="2017/2018"/>
    <x v="5"/>
    <s v="CDH"/>
    <s v="CA"/>
    <s v="Academic"/>
    <n v="139"/>
    <n v="139"/>
    <n v="4"/>
    <n v="122"/>
    <n v="35"/>
    <n v="87"/>
    <n v="6"/>
    <d v="1899-12-30T04:11:46"/>
    <d v="1899-12-30T02:19:55"/>
    <m/>
    <m/>
    <m/>
    <m/>
    <m/>
    <m/>
    <m/>
    <m/>
    <m/>
  </r>
  <r>
    <x v="16"/>
    <s v="2017/2018"/>
    <x v="5"/>
    <s v="CDH"/>
    <s v="CA"/>
    <s v="Academic"/>
    <n v="155"/>
    <n v="155"/>
    <n v="2"/>
    <n v="156"/>
    <n v="40"/>
    <n v="116"/>
    <n v="3"/>
    <d v="1899-12-30T04:08:24"/>
    <d v="1899-12-30T03:07:55"/>
    <m/>
    <m/>
    <m/>
    <m/>
    <m/>
    <m/>
    <m/>
    <m/>
    <m/>
  </r>
  <r>
    <x v="17"/>
    <s v="2017/2018"/>
    <x v="5"/>
    <s v="CDH"/>
    <s v="CA"/>
    <s v="Academic"/>
    <n v="65"/>
    <n v="65"/>
    <n v="1"/>
    <n v="61"/>
    <n v="15"/>
    <n v="46"/>
    <n v="5"/>
    <d v="1899-12-30T02:22:48"/>
    <d v="1899-12-30T05:04:48"/>
    <m/>
    <m/>
    <m/>
    <m/>
    <m/>
    <m/>
    <m/>
    <m/>
    <m/>
  </r>
  <r>
    <x v="18"/>
    <s v="2017/2018"/>
    <x v="5"/>
    <s v="CDH"/>
    <s v="CA"/>
    <s v="Academic"/>
    <n v="199"/>
    <n v="199"/>
    <n v="5"/>
    <n v="145"/>
    <n v="84"/>
    <n v="61"/>
    <n v="13"/>
    <d v="1899-12-30T06:10:05"/>
    <d v="1899-12-30T04:11:02"/>
    <m/>
    <m/>
    <m/>
    <m/>
    <m/>
    <m/>
    <m/>
    <m/>
    <m/>
  </r>
  <r>
    <x v="19"/>
    <s v="2017/2018"/>
    <x v="5"/>
    <s v="CDH"/>
    <s v="CA"/>
    <s v="Academic"/>
    <n v="151"/>
    <n v="151"/>
    <n v="3"/>
    <n v="155"/>
    <n v="74"/>
    <n v="81"/>
    <n v="11"/>
    <d v="1899-12-30T05:02:10"/>
    <d v="1899-12-30T07:00:00"/>
    <m/>
    <m/>
    <m/>
    <m/>
    <m/>
    <m/>
    <m/>
    <m/>
    <m/>
  </r>
  <r>
    <x v="20"/>
    <s v="2017/2018"/>
    <x v="5"/>
    <s v="CDH"/>
    <s v="CA"/>
    <s v="Academic"/>
    <n v="148"/>
    <n v="148"/>
    <n v="3"/>
    <n v="146"/>
    <n v="58"/>
    <n v="88"/>
    <n v="17"/>
    <d v="1899-12-30T05:13:26"/>
    <d v="1899-12-30T05:09:50"/>
    <m/>
    <m/>
    <m/>
    <m/>
    <m/>
    <m/>
    <m/>
    <m/>
    <m/>
  </r>
  <r>
    <x v="21"/>
    <s v="2017/2018"/>
    <x v="5"/>
    <s v="CDH"/>
    <s v="CA"/>
    <s v="Academic"/>
    <n v="131"/>
    <n v="131"/>
    <n v="1"/>
    <n v="103"/>
    <n v="64"/>
    <n v="39"/>
    <n v="8"/>
    <d v="1899-12-30T04:13:55"/>
    <d v="1899-12-30T01:00:00"/>
    <m/>
    <m/>
    <m/>
    <m/>
    <m/>
    <m/>
    <m/>
    <m/>
    <m/>
  </r>
  <r>
    <x v="22"/>
    <s v="2017/2018"/>
    <x v="5"/>
    <s v="CDH"/>
    <s v="CA"/>
    <s v="Academic"/>
    <n v="101"/>
    <n v="101"/>
    <n v="2"/>
    <n v="103"/>
    <n v="74"/>
    <n v="29"/>
    <n v="6"/>
    <d v="1899-12-30T05:19:55"/>
    <d v="1899-12-30T04:16:05"/>
    <m/>
    <m/>
    <m/>
    <m/>
    <m/>
    <m/>
    <m/>
    <m/>
    <m/>
  </r>
  <r>
    <x v="23"/>
    <s v="2017/2018"/>
    <x v="5"/>
    <s v="CDH"/>
    <s v="CA"/>
    <s v="Academic"/>
    <n v="101"/>
    <n v="101"/>
    <n v="1"/>
    <n v="99"/>
    <n v="55"/>
    <n v="44"/>
    <n v="5"/>
    <d v="1899-12-30T05:08:38"/>
    <d v="1899-12-30T07:14:24"/>
    <m/>
    <m/>
    <m/>
    <m/>
    <m/>
    <m/>
    <m/>
    <m/>
    <m/>
  </r>
  <r>
    <x v="24"/>
    <s v="2018/2019"/>
    <x v="5"/>
    <s v="CDH"/>
    <s v="CA"/>
    <s v="Academic"/>
    <n v="85"/>
    <n v="84"/>
    <n v="1"/>
    <n v="77"/>
    <n v="35"/>
    <n v="42"/>
    <n v="7"/>
    <d v="1899-12-30T04:14:24"/>
    <d v="1899-12-30T04:17:02"/>
    <m/>
    <m/>
    <m/>
    <m/>
    <m/>
    <m/>
    <m/>
    <m/>
    <m/>
  </r>
  <r>
    <x v="25"/>
    <s v="2018/2019"/>
    <x v="5"/>
    <s v="CDH"/>
    <s v="CA"/>
    <s v="Academic"/>
    <n v="150"/>
    <n v="150"/>
    <n v="3"/>
    <n v="106"/>
    <n v="53"/>
    <n v="53"/>
    <n v="10"/>
    <d v="1899-12-30T05:06:29"/>
    <d v="1899-12-30T03:02:24"/>
    <m/>
    <m/>
    <m/>
    <m/>
    <m/>
    <m/>
    <m/>
    <m/>
    <m/>
  </r>
  <r>
    <x v="26"/>
    <s v="2018/2019"/>
    <x v="5"/>
    <s v="CDH"/>
    <s v="CA"/>
    <s v="Academic"/>
    <n v="148"/>
    <n v="148"/>
    <n v="3"/>
    <n v="148"/>
    <n v="92"/>
    <n v="56"/>
    <n v="23"/>
    <d v="1899-12-30T07:04:05"/>
    <d v="1899-12-30T04:04:05"/>
    <m/>
    <m/>
    <m/>
    <m/>
    <m/>
    <m/>
    <m/>
    <m/>
    <m/>
  </r>
  <r>
    <x v="27"/>
    <s v="2018/2019"/>
    <x v="5"/>
    <s v="CDH"/>
    <s v="CA"/>
    <s v="Academic"/>
    <n v="188"/>
    <n v="188"/>
    <n v="0"/>
    <n v="148"/>
    <n v="58"/>
    <n v="90"/>
    <n v="16"/>
    <d v="1899-12-30T05:01:26"/>
    <d v="1899-12-30T04:00:00"/>
    <m/>
    <m/>
    <m/>
    <m/>
    <m/>
    <m/>
    <m/>
    <m/>
    <m/>
  </r>
  <r>
    <x v="28"/>
    <s v="2018/2019"/>
    <x v="5"/>
    <s v="CDH"/>
    <s v="CA"/>
    <s v="Academic"/>
    <n v="127"/>
    <n v="127"/>
    <n v="2"/>
    <n v="137"/>
    <n v="55"/>
    <n v="82"/>
    <n v="7"/>
    <d v="1899-12-30T06:17:46"/>
    <d v="1899-12-30T09:03:22"/>
    <m/>
    <m/>
    <m/>
    <m/>
    <m/>
    <m/>
    <m/>
    <m/>
    <m/>
  </r>
  <r>
    <x v="29"/>
    <s v="2018/2019"/>
    <x v="5"/>
    <s v="CDH"/>
    <s v="CA"/>
    <s v="Academic"/>
    <n v="69"/>
    <n v="69"/>
    <n v="0"/>
    <n v="68"/>
    <n v="43"/>
    <n v="25"/>
    <n v="7"/>
    <d v="1899-12-30T07:05:17"/>
    <d v="1899-12-30T04:06:58"/>
    <m/>
    <m/>
    <m/>
    <m/>
    <m/>
    <m/>
    <m/>
    <m/>
    <m/>
  </r>
  <r>
    <x v="30"/>
    <s v="2018/2019"/>
    <x v="5"/>
    <s v="CDH"/>
    <s v="CA"/>
    <s v="Academic"/>
    <n v="166"/>
    <n v="166"/>
    <n v="0"/>
    <n v="117"/>
    <n v="74"/>
    <n v="43"/>
    <n v="10"/>
    <d v="1899-12-30T06:18:43"/>
    <d v="1899-12-30T18:09:36"/>
    <m/>
    <m/>
    <m/>
    <m/>
    <m/>
    <m/>
    <m/>
    <m/>
    <m/>
  </r>
  <r>
    <x v="0"/>
    <s v="2016/2017"/>
    <x v="14"/>
    <s v="CSH"/>
    <s v="CA"/>
    <s v="Academic"/>
    <n v="38"/>
    <n v="38"/>
    <n v="0"/>
    <n v="35"/>
    <n v="25"/>
    <n v="10"/>
    <n v="10"/>
    <d v="1899-12-30T08:13:41"/>
    <d v="1899-12-30T09:00:00"/>
    <m/>
    <m/>
    <m/>
    <m/>
    <m/>
    <m/>
    <m/>
    <m/>
    <m/>
  </r>
  <r>
    <x v="1"/>
    <s v="2016/2017"/>
    <x v="14"/>
    <s v="CSH"/>
    <s v="CA"/>
    <s v="Academic"/>
    <n v="68"/>
    <n v="68"/>
    <n v="1"/>
    <n v="37"/>
    <n v="28"/>
    <n v="9"/>
    <n v="24"/>
    <d v="1899-12-30T06:03:50"/>
    <d v="1899-12-30T06:09:07"/>
    <m/>
    <m/>
    <m/>
    <m/>
    <m/>
    <m/>
    <m/>
    <m/>
    <m/>
  </r>
  <r>
    <x v="2"/>
    <s v="2016/2017"/>
    <x v="14"/>
    <s v="CSH"/>
    <s v="CA"/>
    <s v="Academic"/>
    <n v="62"/>
    <n v="62"/>
    <n v="0"/>
    <n v="43"/>
    <n v="32"/>
    <n v="11"/>
    <n v="15"/>
    <d v="1899-12-30T08:21:07"/>
    <d v="1899-12-30T02:01:41"/>
    <m/>
    <m/>
    <m/>
    <m/>
    <m/>
    <m/>
    <m/>
    <m/>
    <m/>
  </r>
  <r>
    <x v="3"/>
    <s v="2016/2017"/>
    <x v="14"/>
    <s v="CSH"/>
    <s v="CA"/>
    <s v="Academic"/>
    <n v="64"/>
    <n v="64"/>
    <n v="1"/>
    <n v="57"/>
    <n v="32"/>
    <n v="25"/>
    <n v="11"/>
    <d v="1899-12-30T05:19:41"/>
    <d v="1899-12-30T03:06:29"/>
    <m/>
    <m/>
    <m/>
    <m/>
    <m/>
    <m/>
    <m/>
    <m/>
    <m/>
  </r>
  <r>
    <x v="4"/>
    <s v="2016/2017"/>
    <x v="14"/>
    <s v="CSH"/>
    <s v="CA"/>
    <s v="Academic"/>
    <n v="48"/>
    <n v="47"/>
    <n v="0"/>
    <n v="29"/>
    <n v="18"/>
    <n v="11"/>
    <n v="14"/>
    <d v="1899-12-30T11:00:43"/>
    <d v="1899-12-30T06:08:38"/>
    <m/>
    <m/>
    <m/>
    <m/>
    <m/>
    <m/>
    <m/>
    <m/>
    <m/>
  </r>
  <r>
    <x v="5"/>
    <s v="2016/2017"/>
    <x v="14"/>
    <s v="CSH"/>
    <s v="CA"/>
    <s v="Academic"/>
    <n v="19"/>
    <n v="19"/>
    <n v="0"/>
    <n v="22"/>
    <n v="19"/>
    <n v="3"/>
    <n v="7"/>
    <d v="1899-12-30T10:18:29"/>
    <d v="1899-12-30T12:17:02"/>
    <m/>
    <m/>
    <m/>
    <m/>
    <m/>
    <m/>
    <m/>
    <m/>
    <m/>
  </r>
  <r>
    <x v="6"/>
    <s v="2016/2017"/>
    <x v="14"/>
    <s v="CSH"/>
    <s v="CA"/>
    <s v="Academic"/>
    <n v="52"/>
    <n v="52"/>
    <n v="1"/>
    <n v="31"/>
    <n v="17"/>
    <n v="14"/>
    <n v="10"/>
    <d v="1899-12-30T05:19:26"/>
    <d v="1899-12-30T11:09:36"/>
    <m/>
    <m/>
    <m/>
    <m/>
    <m/>
    <m/>
    <m/>
    <m/>
    <m/>
  </r>
  <r>
    <x v="7"/>
    <s v="2016/2017"/>
    <x v="14"/>
    <s v="CSH"/>
    <s v="CA"/>
    <s v="Academic"/>
    <n v="79"/>
    <n v="79"/>
    <n v="2"/>
    <n v="45"/>
    <n v="33"/>
    <n v="12"/>
    <n v="17"/>
    <d v="1899-12-30T07:10:05"/>
    <d v="1899-12-30T05:06:58"/>
    <m/>
    <m/>
    <m/>
    <m/>
    <m/>
    <m/>
    <m/>
    <m/>
    <m/>
  </r>
  <r>
    <x v="8"/>
    <s v="2016/2017"/>
    <x v="14"/>
    <s v="CSH"/>
    <s v="CA"/>
    <s v="Academic"/>
    <n v="105"/>
    <n v="104"/>
    <n v="4"/>
    <n v="74"/>
    <n v="48"/>
    <n v="26"/>
    <n v="36"/>
    <d v="1899-12-30T05:20:10"/>
    <d v="1899-12-30T07:16:34"/>
    <m/>
    <m/>
    <m/>
    <m/>
    <m/>
    <m/>
    <m/>
    <m/>
    <m/>
  </r>
  <r>
    <x v="9"/>
    <s v="2016/2017"/>
    <x v="14"/>
    <s v="CSH"/>
    <s v="CA"/>
    <s v="Academic"/>
    <n v="66"/>
    <n v="66"/>
    <n v="0"/>
    <n v="49"/>
    <n v="36"/>
    <n v="13"/>
    <n v="21"/>
    <d v="1899-12-30T09:02:53"/>
    <d v="1899-12-30T07:03:22"/>
    <m/>
    <m/>
    <m/>
    <m/>
    <m/>
    <m/>
    <m/>
    <m/>
    <m/>
  </r>
  <r>
    <x v="10"/>
    <s v="2016/2017"/>
    <x v="14"/>
    <s v="CSH"/>
    <s v="CA"/>
    <s v="Academic"/>
    <n v="91"/>
    <n v="89"/>
    <n v="0"/>
    <n v="60"/>
    <n v="34"/>
    <n v="26"/>
    <n v="26"/>
    <d v="1899-12-30T07:03:07"/>
    <d v="1899-12-30T06:07:26"/>
    <m/>
    <m/>
    <m/>
    <m/>
    <m/>
    <m/>
    <m/>
    <m/>
    <m/>
  </r>
  <r>
    <x v="11"/>
    <s v="2016/2017"/>
    <x v="14"/>
    <s v="CSH"/>
    <s v="CA"/>
    <s v="Academic"/>
    <n v="126"/>
    <n v="125"/>
    <n v="1"/>
    <n v="102"/>
    <n v="91"/>
    <n v="11"/>
    <n v="15"/>
    <d v="1899-12-30T07:00:58"/>
    <d v="1899-12-30T05:01:41"/>
    <m/>
    <m/>
    <m/>
    <m/>
    <m/>
    <m/>
    <m/>
    <m/>
    <m/>
  </r>
  <r>
    <x v="12"/>
    <s v="2017/2018"/>
    <x v="14"/>
    <s v="CSH"/>
    <s v="CA"/>
    <s v="Academic"/>
    <n v="79"/>
    <n v="79"/>
    <n v="2"/>
    <n v="68"/>
    <n v="56"/>
    <n v="12"/>
    <n v="15"/>
    <d v="1899-12-30T08:05:02"/>
    <d v="1899-12-30T04:00:00"/>
    <m/>
    <m/>
    <m/>
    <m/>
    <m/>
    <m/>
    <m/>
    <m/>
    <m/>
  </r>
  <r>
    <x v="13"/>
    <s v="2017/2018"/>
    <x v="14"/>
    <s v="CSH"/>
    <s v="CA"/>
    <s v="Academic"/>
    <n v="78"/>
    <n v="78"/>
    <n v="1"/>
    <n v="66"/>
    <n v="61"/>
    <n v="5"/>
    <n v="12"/>
    <d v="1899-12-30T08:02:53"/>
    <d v="1899-12-30T09:04:05"/>
    <m/>
    <m/>
    <m/>
    <m/>
    <m/>
    <m/>
    <m/>
    <m/>
    <m/>
  </r>
  <r>
    <x v="14"/>
    <s v="2017/2018"/>
    <x v="14"/>
    <s v="CSH"/>
    <s v="CA"/>
    <s v="Academic"/>
    <n v="67"/>
    <n v="67"/>
    <n v="0"/>
    <n v="50"/>
    <n v="44"/>
    <n v="6"/>
    <n v="8"/>
    <d v="1899-12-30T11:17:46"/>
    <d v="1899-12-30T05:03:07"/>
    <m/>
    <m/>
    <m/>
    <m/>
    <m/>
    <m/>
    <m/>
    <m/>
    <m/>
  </r>
  <r>
    <x v="15"/>
    <s v="2017/2018"/>
    <x v="14"/>
    <s v="CSH"/>
    <s v="CA"/>
    <s v="Academic"/>
    <n v="103"/>
    <n v="102"/>
    <n v="2"/>
    <n v="94"/>
    <n v="84"/>
    <n v="10"/>
    <n v="21"/>
    <d v="1899-12-30T08:18:58"/>
    <d v="1899-12-30T05:02:24"/>
    <m/>
    <m/>
    <m/>
    <m/>
    <m/>
    <m/>
    <m/>
    <m/>
    <m/>
  </r>
  <r>
    <x v="16"/>
    <s v="2017/2018"/>
    <x v="14"/>
    <s v="CSH"/>
    <s v="CA"/>
    <s v="Academic"/>
    <n v="71"/>
    <n v="71"/>
    <n v="2"/>
    <n v="50"/>
    <n v="31"/>
    <n v="19"/>
    <n v="15"/>
    <d v="1899-12-30T08:18:14"/>
    <d v="1899-12-30T06:06:29"/>
    <m/>
    <m/>
    <m/>
    <m/>
    <m/>
    <m/>
    <m/>
    <m/>
    <m/>
  </r>
  <r>
    <x v="17"/>
    <s v="2017/2018"/>
    <x v="14"/>
    <s v="CSH"/>
    <s v="CA"/>
    <s v="Academic"/>
    <n v="21"/>
    <n v="21"/>
    <n v="0"/>
    <n v="23"/>
    <n v="21"/>
    <n v="2"/>
    <n v="7"/>
    <d v="1899-12-30T08:15:36"/>
    <d v="1899-12-30T13:17:02"/>
    <m/>
    <m/>
    <m/>
    <m/>
    <m/>
    <m/>
    <m/>
    <m/>
    <m/>
  </r>
  <r>
    <x v="18"/>
    <s v="2017/2018"/>
    <x v="14"/>
    <s v="CSH"/>
    <s v="CA"/>
    <s v="Academic"/>
    <n v="74"/>
    <n v="73"/>
    <n v="0"/>
    <n v="51"/>
    <n v="39"/>
    <n v="12"/>
    <n v="14"/>
    <d v="1899-12-30T11:04:19"/>
    <d v="1899-12-30T04:17:02"/>
    <m/>
    <m/>
    <m/>
    <m/>
    <m/>
    <m/>
    <m/>
    <m/>
    <m/>
  </r>
  <r>
    <x v="19"/>
    <s v="2017/2018"/>
    <x v="14"/>
    <s v="CSH"/>
    <s v="CA"/>
    <s v="Academic"/>
    <n v="57"/>
    <n v="57"/>
    <n v="1"/>
    <n v="46"/>
    <n v="25"/>
    <n v="21"/>
    <n v="10"/>
    <d v="1899-12-30T06:18:43"/>
    <d v="1899-12-30T04:09:36"/>
    <m/>
    <m/>
    <m/>
    <m/>
    <m/>
    <m/>
    <m/>
    <m/>
    <m/>
  </r>
  <r>
    <x v="20"/>
    <s v="2017/2018"/>
    <x v="14"/>
    <s v="CSH"/>
    <s v="CA"/>
    <s v="Academic"/>
    <n v="37"/>
    <n v="37"/>
    <n v="1"/>
    <n v="36"/>
    <n v="18"/>
    <n v="18"/>
    <n v="8"/>
    <d v="1899-12-30T06:10:05"/>
    <d v="1899-12-30T05:06:00"/>
    <m/>
    <m/>
    <m/>
    <m/>
    <m/>
    <m/>
    <m/>
    <m/>
    <m/>
  </r>
  <r>
    <x v="21"/>
    <s v="2017/2018"/>
    <x v="14"/>
    <s v="CSH"/>
    <s v="CA"/>
    <s v="Academic"/>
    <n v="73"/>
    <n v="72"/>
    <n v="1"/>
    <n v="53"/>
    <n v="35"/>
    <n v="18"/>
    <n v="12"/>
    <d v="1899-12-30T09:13:41"/>
    <d v="1899-12-30T06:04:05"/>
    <m/>
    <m/>
    <m/>
    <m/>
    <m/>
    <m/>
    <m/>
    <m/>
    <m/>
  </r>
  <r>
    <x v="22"/>
    <s v="2017/2018"/>
    <x v="14"/>
    <s v="CSH"/>
    <s v="CA"/>
    <s v="Academic"/>
    <n v="63"/>
    <n v="63"/>
    <n v="2"/>
    <n v="54"/>
    <n v="35"/>
    <n v="19"/>
    <n v="10"/>
    <d v="1899-12-30T07:05:46"/>
    <d v="1899-12-30T02:09:36"/>
    <m/>
    <m/>
    <m/>
    <m/>
    <m/>
    <m/>
    <m/>
    <m/>
    <m/>
  </r>
  <r>
    <x v="23"/>
    <s v="2017/2018"/>
    <x v="14"/>
    <s v="CSH"/>
    <s v="CA"/>
    <s v="Academic"/>
    <n v="50"/>
    <n v="49"/>
    <n v="0"/>
    <n v="36"/>
    <n v="32"/>
    <n v="4"/>
    <n v="17"/>
    <d v="1899-12-30T09:13:55"/>
    <d v="1899-12-30T05:06:58"/>
    <m/>
    <m/>
    <m/>
    <m/>
    <m/>
    <m/>
    <m/>
    <m/>
    <m/>
  </r>
  <r>
    <x v="24"/>
    <s v="2018/2019"/>
    <x v="14"/>
    <s v="CSH"/>
    <s v="CA"/>
    <s v="Academic"/>
    <n v="35"/>
    <n v="35"/>
    <n v="1"/>
    <n v="18"/>
    <n v="8"/>
    <n v="10"/>
    <n v="15"/>
    <d v="1899-12-30T05:18:43"/>
    <d v="1899-12-30T08:07:55"/>
    <m/>
    <m/>
    <m/>
    <m/>
    <m/>
    <m/>
    <m/>
    <m/>
    <m/>
  </r>
  <r>
    <x v="25"/>
    <s v="2018/2019"/>
    <x v="14"/>
    <s v="CSH"/>
    <s v="CA"/>
    <s v="Academic"/>
    <n v="61"/>
    <n v="61"/>
    <n v="2"/>
    <n v="48"/>
    <n v="40"/>
    <n v="8"/>
    <n v="4"/>
    <d v="1899-12-30T09:12:29"/>
    <d v="1899-12-30T04:06:00"/>
    <m/>
    <m/>
    <m/>
    <m/>
    <m/>
    <m/>
    <m/>
    <m/>
    <m/>
  </r>
  <r>
    <x v="26"/>
    <s v="2018/2019"/>
    <x v="14"/>
    <s v="CSH"/>
    <s v="CA"/>
    <s v="Academic"/>
    <n v="91"/>
    <n v="91"/>
    <n v="2"/>
    <n v="66"/>
    <n v="48"/>
    <n v="18"/>
    <n v="16"/>
    <d v="1899-12-30T07:12:43"/>
    <d v="1899-12-30T05:15:07"/>
    <m/>
    <m/>
    <m/>
    <m/>
    <m/>
    <m/>
    <m/>
    <m/>
    <m/>
  </r>
  <r>
    <x v="27"/>
    <s v="2018/2019"/>
    <x v="14"/>
    <s v="CSH"/>
    <s v="CA"/>
    <s v="Academic"/>
    <n v="78"/>
    <n v="78"/>
    <n v="0"/>
    <n v="52"/>
    <n v="31"/>
    <n v="21"/>
    <n v="29"/>
    <d v="1899-12-30T10:00:58"/>
    <d v="1899-12-30T08:10:48"/>
    <m/>
    <m/>
    <m/>
    <m/>
    <m/>
    <m/>
    <m/>
    <m/>
    <m/>
  </r>
  <r>
    <x v="28"/>
    <s v="2018/2019"/>
    <x v="14"/>
    <s v="CSH"/>
    <s v="CA"/>
    <s v="Academic"/>
    <n v="77"/>
    <n v="76"/>
    <n v="1"/>
    <n v="64"/>
    <n v="41"/>
    <n v="23"/>
    <n v="14"/>
    <d v="1899-12-30T12:07:55"/>
    <d v="1899-12-30T05:15:22"/>
    <m/>
    <m/>
    <m/>
    <m/>
    <m/>
    <m/>
    <m/>
    <m/>
    <m/>
  </r>
  <r>
    <x v="29"/>
    <s v="2018/2019"/>
    <x v="14"/>
    <s v="CSH"/>
    <s v="CA"/>
    <s v="Academic"/>
    <n v="27"/>
    <n v="27"/>
    <n v="0"/>
    <n v="22"/>
    <n v="17"/>
    <n v="5"/>
    <n v="9"/>
    <d v="1899-12-30T09:03:22"/>
    <d v="1899-12-30T03:21:22"/>
    <m/>
    <m/>
    <m/>
    <m/>
    <m/>
    <m/>
    <m/>
    <m/>
    <m/>
  </r>
  <r>
    <x v="30"/>
    <s v="2018/2019"/>
    <x v="14"/>
    <s v="CSH"/>
    <s v="CA"/>
    <s v="Academic"/>
    <n v="78"/>
    <n v="78"/>
    <n v="0"/>
    <n v="33"/>
    <n v="24"/>
    <n v="9"/>
    <n v="18"/>
    <d v="1899-12-30T13:13:12"/>
    <d v="1899-12-30T09:14:38"/>
    <m/>
    <m/>
    <m/>
    <m/>
    <m/>
    <m/>
    <m/>
    <m/>
    <m/>
  </r>
  <r>
    <x v="0"/>
    <s v="2016/2017"/>
    <x v="14"/>
    <s v="CSH"/>
    <s v="CA"/>
    <s v="Academic"/>
    <m/>
    <m/>
    <m/>
    <m/>
    <m/>
    <m/>
    <m/>
    <m/>
    <m/>
    <n v="137"/>
    <n v="137"/>
    <n v="2"/>
    <n v="64"/>
    <n v="49"/>
    <n v="15"/>
    <n v="73"/>
    <d v="1899-12-30T00:09:50"/>
    <d v="1899-12-30T00:02:53"/>
  </r>
  <r>
    <x v="0"/>
    <s v="2016/2017"/>
    <x v="6"/>
    <s v="CFS"/>
    <s v="CA"/>
    <s v="Academic"/>
    <n v="52"/>
    <n v="52"/>
    <n v="2"/>
    <n v="33"/>
    <n v="21"/>
    <n v="12"/>
    <n v="10"/>
    <d v="1899-12-30T07:15:22"/>
    <d v="1899-12-30T03:14:24"/>
    <m/>
    <m/>
    <m/>
    <m/>
    <m/>
    <m/>
    <m/>
    <m/>
    <m/>
  </r>
  <r>
    <x v="1"/>
    <s v="2016/2017"/>
    <x v="6"/>
    <s v="CFS"/>
    <s v="CA"/>
    <s v="Academic"/>
    <n v="116"/>
    <n v="116"/>
    <n v="11"/>
    <n v="58"/>
    <n v="23"/>
    <n v="35"/>
    <n v="28"/>
    <d v="1899-12-30T05:09:07"/>
    <d v="1899-12-30T23:04:19"/>
    <m/>
    <m/>
    <m/>
    <m/>
    <m/>
    <m/>
    <m/>
    <m/>
    <m/>
  </r>
  <r>
    <x v="2"/>
    <s v="2016/2017"/>
    <x v="6"/>
    <s v="CFS"/>
    <s v="CA"/>
    <s v="Academic"/>
    <n v="156"/>
    <n v="156"/>
    <n v="6"/>
    <n v="129"/>
    <n v="54"/>
    <n v="75"/>
    <n v="26"/>
    <d v="1899-12-30T05:23:17"/>
    <d v="1899-12-30T04:09:07"/>
    <m/>
    <m/>
    <m/>
    <m/>
    <m/>
    <m/>
    <m/>
    <m/>
    <m/>
  </r>
  <r>
    <x v="3"/>
    <s v="2016/2017"/>
    <x v="6"/>
    <s v="CFS"/>
    <s v="CA"/>
    <s v="Academic"/>
    <n v="138"/>
    <n v="138"/>
    <n v="4"/>
    <n v="95"/>
    <n v="38"/>
    <n v="57"/>
    <n v="26"/>
    <d v="1899-12-30T05:17:31"/>
    <d v="1899-12-30T05:00:00"/>
    <m/>
    <m/>
    <m/>
    <m/>
    <m/>
    <m/>
    <m/>
    <m/>
    <m/>
  </r>
  <r>
    <x v="4"/>
    <s v="2016/2017"/>
    <x v="6"/>
    <s v="CFS"/>
    <s v="CA"/>
    <s v="Academic"/>
    <n v="158"/>
    <n v="158"/>
    <n v="2"/>
    <n v="125"/>
    <n v="49"/>
    <n v="76"/>
    <n v="30"/>
    <d v="1899-12-30T07:21:22"/>
    <d v="1899-12-30T03:13:41"/>
    <m/>
    <m/>
    <m/>
    <m/>
    <m/>
    <m/>
    <m/>
    <m/>
    <m/>
  </r>
  <r>
    <x v="5"/>
    <s v="2016/2017"/>
    <x v="6"/>
    <s v="CFS"/>
    <s v="CA"/>
    <s v="Academic"/>
    <n v="53"/>
    <n v="53"/>
    <n v="0"/>
    <n v="72"/>
    <n v="28"/>
    <n v="44"/>
    <n v="14"/>
    <d v="1899-12-30T06:21:36"/>
    <d v="1899-12-30T08:18:58"/>
    <m/>
    <m/>
    <m/>
    <m/>
    <m/>
    <m/>
    <m/>
    <m/>
    <m/>
  </r>
  <r>
    <x v="6"/>
    <s v="2016/2017"/>
    <x v="6"/>
    <s v="CFS"/>
    <s v="CA"/>
    <s v="Academic"/>
    <n v="148"/>
    <n v="148"/>
    <n v="1"/>
    <n v="92"/>
    <n v="26"/>
    <n v="66"/>
    <n v="18"/>
    <d v="1899-12-30T05:02:10"/>
    <d v="1899-12-30T07:06:43"/>
    <m/>
    <m/>
    <m/>
    <m/>
    <m/>
    <m/>
    <m/>
    <m/>
    <m/>
  </r>
  <r>
    <x v="7"/>
    <s v="2016/2017"/>
    <x v="6"/>
    <s v="CFS"/>
    <s v="CA"/>
    <s v="Academic"/>
    <n v="165"/>
    <n v="165"/>
    <n v="6"/>
    <n v="112"/>
    <n v="46"/>
    <n v="66"/>
    <n v="30"/>
    <d v="1899-12-30T06:02:10"/>
    <d v="1899-12-30T05:06:29"/>
    <m/>
    <m/>
    <m/>
    <m/>
    <m/>
    <m/>
    <m/>
    <m/>
    <m/>
  </r>
  <r>
    <x v="8"/>
    <s v="2016/2017"/>
    <x v="6"/>
    <s v="CFS"/>
    <s v="CA"/>
    <s v="Academic"/>
    <n v="205"/>
    <n v="205"/>
    <n v="3"/>
    <n v="178"/>
    <n v="71"/>
    <n v="107"/>
    <n v="53"/>
    <d v="1899-12-30T06:09:22"/>
    <d v="1899-12-30T05:10:48"/>
    <m/>
    <m/>
    <m/>
    <m/>
    <m/>
    <m/>
    <m/>
    <m/>
    <m/>
  </r>
  <r>
    <x v="9"/>
    <s v="2016/2017"/>
    <x v="6"/>
    <s v="CFS"/>
    <s v="CA"/>
    <s v="Academic"/>
    <n v="154"/>
    <n v="154"/>
    <n v="4"/>
    <n v="107"/>
    <n v="41"/>
    <n v="66"/>
    <n v="24"/>
    <d v="1899-12-30T06:07:12"/>
    <d v="1899-12-30T05:10:05"/>
    <m/>
    <m/>
    <m/>
    <m/>
    <m/>
    <m/>
    <m/>
    <m/>
    <m/>
  </r>
  <r>
    <x v="10"/>
    <s v="2016/2017"/>
    <x v="6"/>
    <s v="CFS"/>
    <s v="CA"/>
    <s v="Academic"/>
    <n v="113"/>
    <n v="113"/>
    <n v="6"/>
    <n v="104"/>
    <n v="39"/>
    <n v="65"/>
    <n v="17"/>
    <d v="1899-12-30T05:21:07"/>
    <d v="1899-12-30T04:21:07"/>
    <m/>
    <m/>
    <m/>
    <m/>
    <m/>
    <m/>
    <m/>
    <m/>
    <m/>
  </r>
  <r>
    <x v="11"/>
    <s v="2016/2017"/>
    <x v="6"/>
    <s v="CFS"/>
    <s v="CA"/>
    <s v="Academic"/>
    <n v="274"/>
    <n v="274"/>
    <n v="7"/>
    <n v="213"/>
    <n v="147"/>
    <n v="66"/>
    <n v="30"/>
    <d v="1899-12-30T07:06:14"/>
    <d v="1899-12-30T04:03:07"/>
    <m/>
    <m/>
    <m/>
    <m/>
    <m/>
    <m/>
    <m/>
    <m/>
    <m/>
  </r>
  <r>
    <x v="12"/>
    <s v="2017/2018"/>
    <x v="6"/>
    <s v="CFS"/>
    <s v="CA"/>
    <s v="Academic"/>
    <n v="191"/>
    <n v="191"/>
    <n v="8"/>
    <n v="131"/>
    <n v="64"/>
    <n v="67"/>
    <n v="57"/>
    <d v="1899-12-30T06:12:58"/>
    <d v="1899-12-30T04:19:26"/>
    <m/>
    <m/>
    <m/>
    <m/>
    <m/>
    <m/>
    <m/>
    <m/>
    <m/>
  </r>
  <r>
    <x v="13"/>
    <s v="2017/2018"/>
    <x v="6"/>
    <s v="CFS"/>
    <s v="CA"/>
    <s v="Academic"/>
    <n v="374"/>
    <n v="374"/>
    <n v="6"/>
    <n v="245"/>
    <n v="124"/>
    <n v="121"/>
    <n v="53"/>
    <d v="1899-12-30T05:07:55"/>
    <d v="1899-12-30T04:13:41"/>
    <m/>
    <m/>
    <m/>
    <m/>
    <m/>
    <m/>
    <m/>
    <m/>
    <m/>
  </r>
  <r>
    <x v="14"/>
    <s v="2017/2018"/>
    <x v="6"/>
    <s v="CFS"/>
    <s v="CA"/>
    <s v="Academic"/>
    <n v="302"/>
    <n v="302"/>
    <n v="9"/>
    <n v="322"/>
    <n v="148"/>
    <n v="174"/>
    <n v="35"/>
    <d v="1899-12-30T06:11:46"/>
    <d v="1899-12-30T07:22:34"/>
    <m/>
    <m/>
    <m/>
    <m/>
    <m/>
    <m/>
    <m/>
    <m/>
    <m/>
  </r>
  <r>
    <x v="15"/>
    <s v="2017/2018"/>
    <x v="6"/>
    <s v="CFS"/>
    <s v="CA"/>
    <s v="Academic"/>
    <n v="310"/>
    <n v="310"/>
    <n v="5"/>
    <n v="245"/>
    <n v="94"/>
    <n v="151"/>
    <n v="44"/>
    <d v="1899-12-30T05:10:34"/>
    <d v="1899-12-30T04:09:50"/>
    <m/>
    <m/>
    <m/>
    <m/>
    <m/>
    <m/>
    <m/>
    <m/>
    <m/>
  </r>
  <r>
    <x v="16"/>
    <s v="2017/2018"/>
    <x v="6"/>
    <s v="CFS"/>
    <s v="CA"/>
    <s v="Academic"/>
    <n v="200"/>
    <n v="200"/>
    <n v="4"/>
    <n v="173"/>
    <n v="79"/>
    <n v="94"/>
    <n v="35"/>
    <d v="1899-12-30T08:07:26"/>
    <d v="1899-12-30T04:06:14"/>
    <m/>
    <m/>
    <m/>
    <m/>
    <m/>
    <m/>
    <m/>
    <m/>
    <m/>
  </r>
  <r>
    <x v="17"/>
    <s v="2017/2018"/>
    <x v="6"/>
    <s v="CFS"/>
    <s v="CA"/>
    <s v="Academic"/>
    <n v="82"/>
    <n v="82"/>
    <n v="2"/>
    <n v="83"/>
    <n v="40"/>
    <n v="43"/>
    <n v="20"/>
    <d v="1899-12-30T08:00:14"/>
    <d v="1899-12-30T07:15:36"/>
    <m/>
    <m/>
    <m/>
    <m/>
    <m/>
    <m/>
    <m/>
    <m/>
    <m/>
  </r>
  <r>
    <x v="18"/>
    <s v="2017/2018"/>
    <x v="6"/>
    <s v="CFS"/>
    <s v="CA"/>
    <s v="Academic"/>
    <n v="194"/>
    <n v="194"/>
    <n v="1"/>
    <n v="129"/>
    <n v="71"/>
    <n v="58"/>
    <n v="31"/>
    <d v="1899-12-30T08:12:00"/>
    <d v="1899-12-30T05:06:58"/>
    <m/>
    <m/>
    <m/>
    <m/>
    <m/>
    <m/>
    <m/>
    <m/>
    <m/>
  </r>
  <r>
    <x v="19"/>
    <s v="2017/2018"/>
    <x v="6"/>
    <s v="CFS"/>
    <s v="CA"/>
    <s v="Academic"/>
    <n v="172"/>
    <n v="172"/>
    <n v="3"/>
    <n v="139"/>
    <n v="73"/>
    <n v="66"/>
    <n v="36"/>
    <d v="1899-12-30T07:11:02"/>
    <d v="1899-12-30T04:02:38"/>
    <m/>
    <m/>
    <m/>
    <m/>
    <m/>
    <m/>
    <m/>
    <m/>
    <m/>
  </r>
  <r>
    <x v="20"/>
    <s v="2017/2018"/>
    <x v="6"/>
    <s v="CFS"/>
    <s v="CA"/>
    <s v="Academic"/>
    <n v="220"/>
    <n v="220"/>
    <n v="2"/>
    <n v="164"/>
    <n v="64"/>
    <n v="100"/>
    <n v="43"/>
    <d v="1899-12-30T06:02:24"/>
    <d v="1899-12-30T04:01:12"/>
    <m/>
    <m/>
    <m/>
    <m/>
    <m/>
    <m/>
    <m/>
    <m/>
    <m/>
  </r>
  <r>
    <x v="21"/>
    <s v="2017/2018"/>
    <x v="6"/>
    <s v="CFS"/>
    <s v="CA"/>
    <s v="Academic"/>
    <n v="162"/>
    <n v="162"/>
    <n v="1"/>
    <n v="153"/>
    <n v="78"/>
    <n v="75"/>
    <n v="20"/>
    <d v="1899-12-30T08:05:17"/>
    <d v="1899-12-30T05:02:24"/>
    <m/>
    <m/>
    <m/>
    <m/>
    <m/>
    <m/>
    <m/>
    <m/>
    <m/>
  </r>
  <r>
    <x v="22"/>
    <s v="2017/2018"/>
    <x v="6"/>
    <s v="CFS"/>
    <s v="CA"/>
    <s v="Academic"/>
    <n v="127"/>
    <n v="127"/>
    <n v="3"/>
    <n v="109"/>
    <n v="44"/>
    <n v="65"/>
    <n v="29"/>
    <d v="1899-12-30T09:06:58"/>
    <d v="1899-12-30T05:18:14"/>
    <m/>
    <m/>
    <m/>
    <m/>
    <m/>
    <m/>
    <m/>
    <m/>
    <m/>
  </r>
  <r>
    <x v="23"/>
    <s v="2017/2018"/>
    <x v="6"/>
    <s v="CFS"/>
    <s v="CA"/>
    <s v="Academic"/>
    <n v="102"/>
    <n v="102"/>
    <n v="1"/>
    <n v="85"/>
    <n v="36"/>
    <n v="49"/>
    <n v="13"/>
    <d v="1899-12-30T04:13:26"/>
    <d v="1899-12-30T08:22:05"/>
    <m/>
    <m/>
    <m/>
    <m/>
    <m/>
    <m/>
    <m/>
    <m/>
    <m/>
  </r>
  <r>
    <x v="24"/>
    <s v="2018/2019"/>
    <x v="6"/>
    <s v="CFS"/>
    <s v="CA"/>
    <s v="Academic"/>
    <n v="132"/>
    <n v="132"/>
    <n v="6"/>
    <n v="96"/>
    <n v="45"/>
    <n v="51"/>
    <n v="23"/>
    <d v="1899-12-30T06:06:14"/>
    <d v="1899-12-30T05:13:41"/>
    <m/>
    <m/>
    <m/>
    <m/>
    <m/>
    <m/>
    <m/>
    <m/>
    <m/>
  </r>
  <r>
    <x v="25"/>
    <s v="2018/2019"/>
    <x v="6"/>
    <s v="CFS"/>
    <s v="CA"/>
    <s v="Academic"/>
    <n v="196"/>
    <n v="196"/>
    <n v="2"/>
    <n v="128"/>
    <n v="87"/>
    <n v="41"/>
    <n v="22"/>
    <d v="1899-12-30T07:15:22"/>
    <d v="1899-12-30T05:04:19"/>
    <m/>
    <m/>
    <m/>
    <m/>
    <m/>
    <m/>
    <m/>
    <m/>
    <m/>
  </r>
  <r>
    <x v="26"/>
    <s v="2018/2019"/>
    <x v="6"/>
    <s v="CFS"/>
    <s v="CA"/>
    <s v="Academic"/>
    <n v="195"/>
    <n v="195"/>
    <n v="7"/>
    <n v="182"/>
    <n v="90"/>
    <n v="92"/>
    <n v="32"/>
    <d v="1899-12-30T06:21:07"/>
    <d v="1899-12-30T05:17:17"/>
    <m/>
    <m/>
    <m/>
    <m/>
    <m/>
    <m/>
    <m/>
    <m/>
    <m/>
  </r>
  <r>
    <x v="27"/>
    <s v="2018/2019"/>
    <x v="6"/>
    <s v="CFS"/>
    <s v="CA"/>
    <s v="Academic"/>
    <n v="223"/>
    <n v="223"/>
    <n v="3"/>
    <n v="194"/>
    <n v="98"/>
    <n v="96"/>
    <n v="42"/>
    <d v="1899-12-30T07:06:29"/>
    <d v="1899-12-30T04:00:00"/>
    <m/>
    <m/>
    <m/>
    <m/>
    <m/>
    <m/>
    <m/>
    <m/>
    <m/>
  </r>
  <r>
    <x v="28"/>
    <s v="2018/2019"/>
    <x v="6"/>
    <s v="CFS"/>
    <s v="CA"/>
    <s v="Academic"/>
    <n v="198"/>
    <n v="198"/>
    <n v="1"/>
    <n v="136"/>
    <n v="75"/>
    <n v="61"/>
    <n v="29"/>
    <d v="1899-12-30T08:16:05"/>
    <d v="1899-12-30T04:02:24"/>
    <m/>
    <m/>
    <m/>
    <m/>
    <m/>
    <m/>
    <m/>
    <m/>
    <m/>
  </r>
  <r>
    <x v="29"/>
    <s v="2018/2019"/>
    <x v="6"/>
    <s v="CFS"/>
    <s v="CA"/>
    <s v="Academic"/>
    <n v="94"/>
    <n v="94"/>
    <n v="0"/>
    <n v="96"/>
    <n v="58"/>
    <n v="38"/>
    <n v="34"/>
    <d v="1899-12-30T08:00:43"/>
    <d v="1899-12-30T10:02:53"/>
    <m/>
    <m/>
    <m/>
    <m/>
    <m/>
    <m/>
    <m/>
    <m/>
    <m/>
  </r>
  <r>
    <x v="30"/>
    <s v="2018/2019"/>
    <x v="6"/>
    <s v="CFS"/>
    <s v="CA"/>
    <s v="Academic"/>
    <n v="223"/>
    <n v="223"/>
    <n v="3"/>
    <n v="151"/>
    <n v="91"/>
    <n v="60"/>
    <n v="48"/>
    <d v="1899-12-30T09:03:36"/>
    <d v="1899-12-30T06:13:26"/>
    <m/>
    <m/>
    <m/>
    <m/>
    <m/>
    <m/>
    <m/>
    <m/>
    <m/>
  </r>
  <r>
    <x v="0"/>
    <s v="2016/2017"/>
    <x v="6"/>
    <s v="CFS"/>
    <s v="CA"/>
    <s v="Academic"/>
    <m/>
    <m/>
    <m/>
    <m/>
    <m/>
    <m/>
    <m/>
    <m/>
    <m/>
    <n v="523"/>
    <n v="518"/>
    <n v="13"/>
    <n v="215"/>
    <n v="163"/>
    <n v="52"/>
    <n v="300"/>
    <d v="1899-12-30T00:23:31"/>
    <d v="1899-12-30T00:06:00"/>
  </r>
  <r>
    <x v="0"/>
    <s v="2016/2017"/>
    <x v="7"/>
    <s v="CFI"/>
    <s v="CA"/>
    <s v="Academic"/>
    <n v="597"/>
    <n v="595"/>
    <n v="6"/>
    <n v="423"/>
    <n v="339"/>
    <n v="84"/>
    <n v="179"/>
    <d v="1899-12-30T07:06:00"/>
    <d v="1899-12-30T04:10:19"/>
    <m/>
    <m/>
    <m/>
    <m/>
    <m/>
    <m/>
    <m/>
    <m/>
    <m/>
  </r>
  <r>
    <x v="1"/>
    <s v="2016/2017"/>
    <x v="7"/>
    <s v="CFI"/>
    <s v="CA"/>
    <s v="Academic"/>
    <n v="1186"/>
    <n v="1181"/>
    <n v="8"/>
    <n v="650"/>
    <n v="588"/>
    <n v="62"/>
    <n v="299"/>
    <d v="1899-12-30T06:04:19"/>
    <d v="1899-12-30T04:19:12"/>
    <m/>
    <m/>
    <m/>
    <m/>
    <m/>
    <m/>
    <m/>
    <m/>
    <m/>
  </r>
  <r>
    <x v="2"/>
    <s v="2016/2017"/>
    <x v="7"/>
    <s v="CFI"/>
    <s v="CA"/>
    <s v="Academic"/>
    <n v="1429"/>
    <n v="1427"/>
    <n v="20"/>
    <n v="1034"/>
    <n v="869"/>
    <n v="165"/>
    <n v="440"/>
    <d v="1899-12-30T07:04:05"/>
    <d v="1899-12-30T03:11:46"/>
    <m/>
    <m/>
    <m/>
    <m/>
    <m/>
    <m/>
    <m/>
    <m/>
    <m/>
  </r>
  <r>
    <x v="3"/>
    <s v="2016/2017"/>
    <x v="7"/>
    <s v="CFI"/>
    <s v="CA"/>
    <s v="Academic"/>
    <n v="1466"/>
    <n v="1462"/>
    <n v="11"/>
    <n v="956"/>
    <n v="796"/>
    <n v="160"/>
    <n v="505"/>
    <d v="1899-12-30T06:22:19"/>
    <d v="1899-12-30T03:00:58"/>
    <m/>
    <m/>
    <m/>
    <m/>
    <m/>
    <m/>
    <m/>
    <m/>
    <m/>
  </r>
  <r>
    <x v="4"/>
    <s v="2016/2017"/>
    <x v="7"/>
    <s v="CFI"/>
    <s v="CA"/>
    <s v="Academic"/>
    <n v="1169"/>
    <n v="1166"/>
    <n v="18"/>
    <n v="799"/>
    <n v="649"/>
    <n v="150"/>
    <n v="375"/>
    <d v="1899-12-30T06:20:38"/>
    <d v="1899-12-30T03:13:26"/>
    <m/>
    <m/>
    <m/>
    <m/>
    <m/>
    <m/>
    <m/>
    <m/>
    <m/>
  </r>
  <r>
    <x v="5"/>
    <s v="2016/2017"/>
    <x v="7"/>
    <s v="CFI"/>
    <s v="CA"/>
    <s v="Academic"/>
    <n v="527"/>
    <n v="527"/>
    <n v="10"/>
    <n v="427"/>
    <n v="346"/>
    <n v="81"/>
    <n v="228"/>
    <d v="1899-12-30T06:16:05"/>
    <d v="1899-12-30T03:21:07"/>
    <m/>
    <m/>
    <m/>
    <m/>
    <m/>
    <m/>
    <m/>
    <m/>
    <m/>
  </r>
  <r>
    <x v="6"/>
    <s v="2016/2017"/>
    <x v="7"/>
    <s v="CFI"/>
    <s v="CA"/>
    <s v="Academic"/>
    <n v="1058"/>
    <n v="1056"/>
    <n v="5"/>
    <n v="604"/>
    <n v="523"/>
    <n v="81"/>
    <n v="242"/>
    <d v="1899-12-30T07:11:17"/>
    <d v="1899-12-30T02:13:12"/>
    <m/>
    <m/>
    <m/>
    <m/>
    <m/>
    <m/>
    <m/>
    <m/>
    <m/>
  </r>
  <r>
    <x v="7"/>
    <s v="2016/2017"/>
    <x v="7"/>
    <s v="CFI"/>
    <s v="CA"/>
    <s v="Academic"/>
    <n v="1354"/>
    <n v="1353"/>
    <n v="8"/>
    <n v="926"/>
    <n v="743"/>
    <n v="183"/>
    <n v="415"/>
    <d v="1899-12-30T06:12:00"/>
    <d v="1899-12-30T03:02:24"/>
    <m/>
    <m/>
    <m/>
    <m/>
    <m/>
    <m/>
    <m/>
    <m/>
    <m/>
  </r>
  <r>
    <x v="8"/>
    <s v="2016/2017"/>
    <x v="7"/>
    <s v="CFI"/>
    <s v="CA"/>
    <s v="Academic"/>
    <n v="1541"/>
    <n v="1539"/>
    <n v="8"/>
    <n v="1057"/>
    <n v="842"/>
    <n v="215"/>
    <n v="551"/>
    <d v="1899-12-30T06:18:14"/>
    <d v="1899-12-30T03:12:00"/>
    <m/>
    <m/>
    <m/>
    <m/>
    <m/>
    <m/>
    <m/>
    <m/>
    <m/>
  </r>
  <r>
    <x v="9"/>
    <s v="2016/2017"/>
    <x v="7"/>
    <s v="CFI"/>
    <s v="CA"/>
    <s v="Academic"/>
    <n v="1244"/>
    <n v="1243"/>
    <n v="8"/>
    <n v="794"/>
    <n v="630"/>
    <n v="164"/>
    <n v="392"/>
    <d v="1899-12-30T06:21:50"/>
    <d v="1899-12-30T02:20:53"/>
    <m/>
    <m/>
    <m/>
    <m/>
    <m/>
    <m/>
    <m/>
    <m/>
    <m/>
  </r>
  <r>
    <x v="10"/>
    <s v="2016/2017"/>
    <x v="7"/>
    <s v="CFI"/>
    <s v="CA"/>
    <s v="Academic"/>
    <n v="643"/>
    <n v="643"/>
    <n v="3"/>
    <n v="540"/>
    <n v="437"/>
    <n v="103"/>
    <n v="248"/>
    <d v="1899-12-30T07:16:34"/>
    <d v="1899-12-30T03:16:19"/>
    <m/>
    <m/>
    <m/>
    <m/>
    <m/>
    <m/>
    <m/>
    <m/>
    <m/>
  </r>
  <r>
    <x v="11"/>
    <s v="2016/2017"/>
    <x v="7"/>
    <s v="CFI"/>
    <s v="CA"/>
    <s v="Academic"/>
    <n v="574"/>
    <n v="574"/>
    <n v="1"/>
    <n v="413"/>
    <n v="355"/>
    <n v="58"/>
    <n v="149"/>
    <d v="1899-12-30T06:14:10"/>
    <d v="1899-12-30T03:02:10"/>
    <m/>
    <m/>
    <m/>
    <m/>
    <m/>
    <m/>
    <m/>
    <m/>
    <m/>
  </r>
  <r>
    <x v="12"/>
    <s v="2017/2018"/>
    <x v="7"/>
    <s v="CFI"/>
    <s v="CA"/>
    <s v="Academic"/>
    <n v="513"/>
    <n v="513"/>
    <n v="3"/>
    <n v="365"/>
    <n v="308"/>
    <n v="57"/>
    <n v="159"/>
    <d v="1899-12-30T07:15:50"/>
    <d v="1899-12-30T03:09:07"/>
    <m/>
    <m/>
    <m/>
    <m/>
    <m/>
    <m/>
    <m/>
    <m/>
    <m/>
  </r>
  <r>
    <x v="13"/>
    <s v="2017/2018"/>
    <x v="7"/>
    <s v="CFI"/>
    <s v="CA"/>
    <s v="Academic"/>
    <n v="933"/>
    <n v="931"/>
    <n v="4"/>
    <n v="531"/>
    <n v="478"/>
    <n v="53"/>
    <n v="175"/>
    <d v="1899-12-30T07:03:36"/>
    <d v="1899-12-30T03:15:50"/>
    <m/>
    <m/>
    <m/>
    <m/>
    <m/>
    <m/>
    <m/>
    <m/>
    <m/>
  </r>
  <r>
    <x v="14"/>
    <s v="2017/2018"/>
    <x v="7"/>
    <s v="CFI"/>
    <s v="CA"/>
    <s v="Academic"/>
    <n v="992"/>
    <n v="991"/>
    <n v="4"/>
    <n v="763"/>
    <n v="654"/>
    <n v="109"/>
    <n v="288"/>
    <d v="1899-12-30T09:05:31"/>
    <d v="1899-12-30T04:14:10"/>
    <m/>
    <m/>
    <m/>
    <m/>
    <m/>
    <m/>
    <m/>
    <m/>
    <m/>
  </r>
  <r>
    <x v="15"/>
    <s v="2017/2018"/>
    <x v="7"/>
    <s v="CFI"/>
    <s v="CA"/>
    <s v="Academic"/>
    <n v="1093"/>
    <n v="1092"/>
    <n v="6"/>
    <n v="717"/>
    <n v="601"/>
    <n v="116"/>
    <n v="349"/>
    <d v="1899-12-30T08:16:05"/>
    <d v="1899-12-30T03:17:17"/>
    <m/>
    <m/>
    <m/>
    <m/>
    <m/>
    <m/>
    <m/>
    <m/>
    <m/>
  </r>
  <r>
    <x v="16"/>
    <s v="2017/2018"/>
    <x v="7"/>
    <s v="CFI"/>
    <s v="CA"/>
    <s v="Academic"/>
    <n v="741"/>
    <n v="737"/>
    <n v="11"/>
    <n v="575"/>
    <n v="485"/>
    <n v="90"/>
    <n v="254"/>
    <d v="1899-12-30T08:21:22"/>
    <d v="1899-12-30T04:09:22"/>
    <m/>
    <m/>
    <m/>
    <m/>
    <m/>
    <m/>
    <m/>
    <m/>
    <m/>
  </r>
  <r>
    <x v="17"/>
    <s v="2017/2018"/>
    <x v="7"/>
    <s v="CFI"/>
    <s v="CA"/>
    <s v="Academic"/>
    <n v="318"/>
    <n v="318"/>
    <n v="2"/>
    <n v="289"/>
    <n v="236"/>
    <n v="53"/>
    <n v="116"/>
    <d v="1899-12-30T08:21:22"/>
    <d v="1899-12-30T05:08:24"/>
    <m/>
    <m/>
    <m/>
    <m/>
    <m/>
    <m/>
    <m/>
    <m/>
    <m/>
  </r>
  <r>
    <x v="18"/>
    <s v="2017/2018"/>
    <x v="7"/>
    <s v="CFI"/>
    <s v="CA"/>
    <s v="Academic"/>
    <n v="1106"/>
    <n v="1106"/>
    <n v="4"/>
    <n v="579"/>
    <n v="503"/>
    <n v="76"/>
    <n v="222"/>
    <d v="1899-12-30T09:00:43"/>
    <d v="1899-12-30T03:02:10"/>
    <m/>
    <m/>
    <m/>
    <m/>
    <m/>
    <m/>
    <m/>
    <m/>
    <m/>
  </r>
  <r>
    <x v="19"/>
    <s v="2017/2018"/>
    <x v="7"/>
    <s v="CFI"/>
    <s v="CA"/>
    <s v="Academic"/>
    <n v="889"/>
    <n v="885"/>
    <n v="3"/>
    <n v="801"/>
    <n v="690"/>
    <n v="111"/>
    <n v="232"/>
    <d v="1899-12-30T08:18:43"/>
    <d v="1899-12-30T04:06:29"/>
    <m/>
    <m/>
    <m/>
    <m/>
    <m/>
    <m/>
    <m/>
    <m/>
    <m/>
  </r>
  <r>
    <x v="20"/>
    <s v="2017/2018"/>
    <x v="7"/>
    <s v="CFI"/>
    <s v="CA"/>
    <s v="Academic"/>
    <n v="994"/>
    <n v="989"/>
    <n v="5"/>
    <n v="728"/>
    <n v="594"/>
    <n v="134"/>
    <n v="261"/>
    <d v="1899-12-30T07:14:24"/>
    <d v="1899-12-30T05:00:00"/>
    <m/>
    <m/>
    <m/>
    <m/>
    <m/>
    <m/>
    <m/>
    <m/>
    <m/>
  </r>
  <r>
    <x v="21"/>
    <s v="2017/2018"/>
    <x v="7"/>
    <s v="CFI"/>
    <s v="CA"/>
    <s v="Academic"/>
    <n v="857"/>
    <n v="856"/>
    <n v="1"/>
    <n v="684"/>
    <n v="500"/>
    <n v="184"/>
    <n v="222"/>
    <d v="1899-12-30T07:03:36"/>
    <d v="1899-12-30T04:19:12"/>
    <m/>
    <m/>
    <m/>
    <m/>
    <m/>
    <m/>
    <m/>
    <m/>
    <m/>
  </r>
  <r>
    <x v="22"/>
    <s v="2017/2018"/>
    <x v="7"/>
    <s v="CFI"/>
    <s v="CA"/>
    <s v="Academic"/>
    <n v="500"/>
    <n v="498"/>
    <n v="7"/>
    <n v="418"/>
    <n v="322"/>
    <n v="96"/>
    <n v="131"/>
    <d v="1899-12-30T07:04:48"/>
    <d v="1899-12-30T04:10:34"/>
    <m/>
    <m/>
    <m/>
    <m/>
    <m/>
    <m/>
    <m/>
    <m/>
    <m/>
  </r>
  <r>
    <x v="23"/>
    <s v="2017/2018"/>
    <x v="7"/>
    <s v="CFI"/>
    <s v="CA"/>
    <s v="Academic"/>
    <n v="414"/>
    <n v="414"/>
    <n v="2"/>
    <n v="328"/>
    <n v="266"/>
    <n v="62"/>
    <n v="93"/>
    <d v="1899-12-30T07:10:48"/>
    <d v="1899-12-30T04:18:43"/>
    <m/>
    <m/>
    <m/>
    <m/>
    <m/>
    <m/>
    <m/>
    <m/>
    <m/>
  </r>
  <r>
    <x v="24"/>
    <s v="2018/2019"/>
    <x v="7"/>
    <s v="CFI"/>
    <s v="CA"/>
    <s v="Academic"/>
    <n v="363"/>
    <n v="362"/>
    <n v="5"/>
    <n v="284"/>
    <n v="215"/>
    <n v="69"/>
    <n v="74"/>
    <d v="1899-12-30T07:18:29"/>
    <d v="1899-12-30T03:20:24"/>
    <m/>
    <m/>
    <m/>
    <m/>
    <m/>
    <m/>
    <m/>
    <m/>
    <m/>
  </r>
  <r>
    <x v="25"/>
    <s v="2018/2019"/>
    <x v="7"/>
    <s v="CFI"/>
    <s v="CA"/>
    <s v="Academic"/>
    <n v="717"/>
    <n v="716"/>
    <n v="5"/>
    <n v="369"/>
    <n v="259"/>
    <n v="110"/>
    <n v="137"/>
    <d v="1899-12-30T06:12:14"/>
    <d v="1899-12-30T04:01:12"/>
    <m/>
    <m/>
    <m/>
    <m/>
    <m/>
    <m/>
    <m/>
    <m/>
    <m/>
  </r>
  <r>
    <x v="26"/>
    <s v="2018/2019"/>
    <x v="7"/>
    <s v="CFI"/>
    <s v="CA"/>
    <s v="Academic"/>
    <n v="1007"/>
    <n v="1006"/>
    <n v="2"/>
    <n v="790"/>
    <n v="657"/>
    <n v="133"/>
    <n v="275"/>
    <d v="1899-12-30T07:14:53"/>
    <d v="1899-12-30T04:00:29"/>
    <m/>
    <m/>
    <m/>
    <m/>
    <m/>
    <m/>
    <m/>
    <m/>
    <m/>
  </r>
  <r>
    <x v="27"/>
    <s v="2018/2019"/>
    <x v="7"/>
    <s v="CFI"/>
    <s v="CA"/>
    <s v="Academic"/>
    <n v="970"/>
    <n v="964"/>
    <n v="7"/>
    <n v="735"/>
    <n v="519"/>
    <n v="216"/>
    <n v="284"/>
    <d v="1899-12-30T07:01:26"/>
    <d v="1899-12-30T03:19:12"/>
    <m/>
    <m/>
    <m/>
    <m/>
    <m/>
    <m/>
    <m/>
    <m/>
    <m/>
  </r>
  <r>
    <x v="28"/>
    <s v="2018/2019"/>
    <x v="7"/>
    <s v="CFI"/>
    <s v="CA"/>
    <s v="Academic"/>
    <n v="737"/>
    <n v="734"/>
    <n v="3"/>
    <n v="510"/>
    <n v="375"/>
    <n v="135"/>
    <n v="212"/>
    <d v="1899-12-30T07:09:36"/>
    <d v="1899-12-30T05:06:14"/>
    <m/>
    <m/>
    <m/>
    <m/>
    <m/>
    <m/>
    <m/>
    <m/>
    <m/>
  </r>
  <r>
    <x v="29"/>
    <s v="2018/2019"/>
    <x v="7"/>
    <s v="CFI"/>
    <s v="CA"/>
    <s v="Academic"/>
    <n v="369"/>
    <n v="369"/>
    <n v="1"/>
    <n v="332"/>
    <n v="251"/>
    <n v="81"/>
    <n v="133"/>
    <d v="1899-12-30T06:22:19"/>
    <d v="1899-12-30T06:09:50"/>
    <m/>
    <m/>
    <m/>
    <m/>
    <m/>
    <m/>
    <m/>
    <m/>
    <m/>
  </r>
  <r>
    <x v="30"/>
    <s v="2018/2019"/>
    <x v="7"/>
    <s v="CFI"/>
    <s v="CA"/>
    <s v="Academic"/>
    <n v="975"/>
    <n v="975"/>
    <n v="3"/>
    <n v="573"/>
    <n v="476"/>
    <n v="97"/>
    <n v="185"/>
    <d v="1899-12-30T07:19:55"/>
    <d v="1899-12-30T04:15:07"/>
    <m/>
    <m/>
    <m/>
    <m/>
    <m/>
    <m/>
    <m/>
    <m/>
    <m/>
  </r>
  <r>
    <x v="0"/>
    <s v="2016/2017"/>
    <x v="7"/>
    <s v="CFI"/>
    <s v="CA"/>
    <s v="Academic"/>
    <m/>
    <m/>
    <m/>
    <m/>
    <m/>
    <m/>
    <m/>
    <m/>
    <m/>
    <n v="1505"/>
    <n v="1498"/>
    <n v="34"/>
    <n v="664"/>
    <n v="265"/>
    <n v="399"/>
    <n v="841"/>
    <d v="1899-12-30T00:15:22"/>
    <d v="1899-12-30T00:06:43"/>
  </r>
  <r>
    <x v="0"/>
    <s v="2016/2017"/>
    <x v="18"/>
    <s v="CHU"/>
    <s v="CA"/>
    <s v="Academic"/>
    <n v="186"/>
    <n v="186"/>
    <n v="1"/>
    <n v="172"/>
    <n v="81"/>
    <n v="91"/>
    <n v="21"/>
    <d v="1899-12-30T05:14:24"/>
    <d v="1899-12-30T05:00:00"/>
    <m/>
    <m/>
    <m/>
    <m/>
    <m/>
    <m/>
    <m/>
    <m/>
    <m/>
  </r>
  <r>
    <x v="1"/>
    <s v="2016/2017"/>
    <x v="18"/>
    <s v="CHU"/>
    <s v="CA"/>
    <s v="Academic"/>
    <n v="301"/>
    <n v="301"/>
    <n v="4"/>
    <n v="232"/>
    <n v="157"/>
    <n v="75"/>
    <n v="28"/>
    <d v="1899-12-30T05:12:14"/>
    <d v="1899-12-30T15:05:02"/>
    <m/>
    <m/>
    <m/>
    <m/>
    <m/>
    <m/>
    <m/>
    <m/>
    <m/>
  </r>
  <r>
    <x v="2"/>
    <s v="2016/2017"/>
    <x v="18"/>
    <s v="CHU"/>
    <s v="CA"/>
    <s v="Academic"/>
    <n v="447"/>
    <n v="447"/>
    <n v="4"/>
    <n v="400"/>
    <n v="269"/>
    <n v="131"/>
    <n v="50"/>
    <d v="1899-12-30T05:20:24"/>
    <d v="1899-12-30T11:03:22"/>
    <m/>
    <m/>
    <m/>
    <m/>
    <m/>
    <m/>
    <m/>
    <m/>
    <m/>
  </r>
  <r>
    <x v="3"/>
    <s v="2016/2017"/>
    <x v="18"/>
    <s v="CHU"/>
    <s v="CA"/>
    <s v="Academic"/>
    <n v="408"/>
    <n v="408"/>
    <n v="6"/>
    <n v="334"/>
    <n v="206"/>
    <n v="128"/>
    <n v="43"/>
    <d v="1899-12-30T05:17:17"/>
    <d v="1899-12-30T04:06:43"/>
    <m/>
    <m/>
    <m/>
    <m/>
    <m/>
    <m/>
    <m/>
    <m/>
    <m/>
  </r>
  <r>
    <x v="4"/>
    <s v="2016/2017"/>
    <x v="18"/>
    <s v="CHU"/>
    <s v="CA"/>
    <s v="Academic"/>
    <n v="351"/>
    <n v="351"/>
    <n v="1"/>
    <n v="328"/>
    <n v="214"/>
    <n v="114"/>
    <n v="30"/>
    <d v="1899-12-30T05:15:22"/>
    <d v="1899-12-30T05:06:29"/>
    <m/>
    <m/>
    <m/>
    <m/>
    <m/>
    <m/>
    <m/>
    <m/>
    <m/>
  </r>
  <r>
    <x v="5"/>
    <s v="2016/2017"/>
    <x v="18"/>
    <s v="CHU"/>
    <s v="CA"/>
    <s v="Academic"/>
    <n v="159"/>
    <n v="159"/>
    <n v="2"/>
    <n v="189"/>
    <n v="124"/>
    <n v="65"/>
    <n v="19"/>
    <d v="1899-12-30T07:05:17"/>
    <d v="1899-12-30T05:03:50"/>
    <m/>
    <m/>
    <m/>
    <m/>
    <m/>
    <m/>
    <m/>
    <m/>
    <m/>
  </r>
  <r>
    <x v="6"/>
    <s v="2016/2017"/>
    <x v="18"/>
    <s v="CHU"/>
    <s v="CA"/>
    <s v="Academic"/>
    <n v="404"/>
    <n v="404"/>
    <n v="0"/>
    <n v="291"/>
    <n v="214"/>
    <n v="77"/>
    <n v="19"/>
    <d v="1899-12-30T06:20:53"/>
    <d v="1899-12-30T04:00:00"/>
    <m/>
    <m/>
    <m/>
    <m/>
    <m/>
    <m/>
    <m/>
    <m/>
    <m/>
  </r>
  <r>
    <x v="7"/>
    <s v="2016/2017"/>
    <x v="18"/>
    <s v="CHU"/>
    <s v="CA"/>
    <s v="Academic"/>
    <n v="621"/>
    <n v="621"/>
    <n v="6"/>
    <n v="547"/>
    <n v="384"/>
    <n v="163"/>
    <n v="47"/>
    <d v="1899-12-30T05:19:55"/>
    <d v="1899-12-30T03:10:19"/>
    <m/>
    <m/>
    <m/>
    <m/>
    <m/>
    <m/>
    <m/>
    <m/>
    <m/>
  </r>
  <r>
    <x v="8"/>
    <s v="2016/2017"/>
    <x v="18"/>
    <s v="CHU"/>
    <s v="CA"/>
    <s v="Academic"/>
    <n v="463"/>
    <n v="463"/>
    <n v="5"/>
    <n v="471"/>
    <n v="315"/>
    <n v="156"/>
    <n v="46"/>
    <d v="1899-12-30T06:00:00"/>
    <d v="1899-12-30T05:00:00"/>
    <m/>
    <m/>
    <m/>
    <m/>
    <m/>
    <m/>
    <m/>
    <m/>
    <m/>
  </r>
  <r>
    <x v="9"/>
    <s v="2016/2017"/>
    <x v="18"/>
    <s v="CHU"/>
    <s v="CA"/>
    <s v="Academic"/>
    <n v="312"/>
    <n v="312"/>
    <n v="4"/>
    <n v="307"/>
    <n v="199"/>
    <n v="108"/>
    <n v="28"/>
    <d v="1899-12-30T05:17:17"/>
    <d v="1899-12-30T06:14:38"/>
    <m/>
    <m/>
    <m/>
    <m/>
    <m/>
    <m/>
    <m/>
    <m/>
    <m/>
  </r>
  <r>
    <x v="10"/>
    <s v="2016/2017"/>
    <x v="18"/>
    <s v="CHU"/>
    <s v="CA"/>
    <s v="Academic"/>
    <n v="215"/>
    <n v="215"/>
    <n v="0"/>
    <n v="211"/>
    <n v="157"/>
    <n v="54"/>
    <n v="19"/>
    <d v="1899-12-30T05:19:12"/>
    <d v="1899-12-30T04:10:05"/>
    <m/>
    <m/>
    <m/>
    <m/>
    <m/>
    <m/>
    <m/>
    <m/>
    <m/>
  </r>
  <r>
    <x v="11"/>
    <s v="2016/2017"/>
    <x v="18"/>
    <s v="CHU"/>
    <s v="CA"/>
    <s v="Academic"/>
    <n v="217"/>
    <n v="217"/>
    <n v="2"/>
    <n v="184"/>
    <n v="114"/>
    <n v="70"/>
    <n v="8"/>
    <d v="1899-12-30T05:19:41"/>
    <d v="1899-12-30T04:06:00"/>
    <m/>
    <m/>
    <m/>
    <m/>
    <m/>
    <m/>
    <m/>
    <m/>
    <m/>
  </r>
  <r>
    <x v="12"/>
    <s v="2017/2018"/>
    <x v="18"/>
    <s v="CHU"/>
    <s v="CA"/>
    <s v="Academic"/>
    <n v="137"/>
    <n v="137"/>
    <n v="2"/>
    <n v="146"/>
    <n v="83"/>
    <n v="63"/>
    <n v="7"/>
    <d v="1899-12-30T07:03:50"/>
    <d v="1899-12-30T05:06:58"/>
    <m/>
    <m/>
    <m/>
    <m/>
    <m/>
    <m/>
    <m/>
    <m/>
    <m/>
  </r>
  <r>
    <x v="13"/>
    <s v="2017/2018"/>
    <x v="18"/>
    <s v="CHU"/>
    <s v="CA"/>
    <s v="Academic"/>
    <n v="224"/>
    <n v="224"/>
    <n v="4"/>
    <n v="176"/>
    <n v="103"/>
    <n v="73"/>
    <n v="16"/>
    <d v="1899-12-30T04:17:17"/>
    <d v="1899-12-30T04:07:26"/>
    <m/>
    <m/>
    <m/>
    <m/>
    <m/>
    <m/>
    <m/>
    <m/>
    <m/>
  </r>
  <r>
    <x v="14"/>
    <s v="2017/2018"/>
    <x v="18"/>
    <s v="CHU"/>
    <s v="CA"/>
    <s v="Academic"/>
    <n v="265"/>
    <n v="265"/>
    <n v="1"/>
    <n v="239"/>
    <n v="126"/>
    <n v="113"/>
    <n v="26"/>
    <d v="1899-12-30T05:13:26"/>
    <d v="1899-12-30T05:22:05"/>
    <m/>
    <m/>
    <m/>
    <m/>
    <m/>
    <m/>
    <m/>
    <m/>
    <m/>
  </r>
  <r>
    <x v="15"/>
    <s v="2017/2018"/>
    <x v="18"/>
    <s v="CHU"/>
    <s v="CA"/>
    <s v="Academic"/>
    <n v="380"/>
    <n v="380"/>
    <n v="11"/>
    <n v="354"/>
    <n v="190"/>
    <n v="164"/>
    <n v="21"/>
    <d v="1899-12-30T05:09:07"/>
    <d v="1899-12-30T02:19:26"/>
    <m/>
    <m/>
    <m/>
    <m/>
    <m/>
    <m/>
    <m/>
    <m/>
    <m/>
  </r>
  <r>
    <x v="16"/>
    <s v="2017/2018"/>
    <x v="18"/>
    <s v="CHU"/>
    <s v="CA"/>
    <s v="Academic"/>
    <n v="295"/>
    <n v="295"/>
    <n v="9"/>
    <n v="260"/>
    <n v="114"/>
    <n v="146"/>
    <n v="29"/>
    <d v="1899-12-30T05:01:41"/>
    <d v="1899-12-30T04:13:12"/>
    <m/>
    <m/>
    <m/>
    <m/>
    <m/>
    <m/>
    <m/>
    <m/>
    <m/>
  </r>
  <r>
    <x v="17"/>
    <s v="2017/2018"/>
    <x v="18"/>
    <s v="CHU"/>
    <s v="CA"/>
    <s v="Academic"/>
    <n v="144"/>
    <n v="144"/>
    <n v="1"/>
    <n v="143"/>
    <n v="62"/>
    <n v="81"/>
    <n v="17"/>
    <d v="1899-12-30T05:19:26"/>
    <d v="1899-12-30T06:02:53"/>
    <m/>
    <m/>
    <m/>
    <m/>
    <m/>
    <m/>
    <m/>
    <m/>
    <m/>
  </r>
  <r>
    <x v="18"/>
    <s v="2017/2018"/>
    <x v="18"/>
    <s v="CHU"/>
    <s v="CA"/>
    <s v="Academic"/>
    <n v="241"/>
    <n v="241"/>
    <n v="4"/>
    <n v="201"/>
    <n v="119"/>
    <n v="82"/>
    <n v="13"/>
    <d v="1899-12-30T07:04:48"/>
    <d v="1899-12-30T03:09:07"/>
    <m/>
    <m/>
    <m/>
    <m/>
    <m/>
    <m/>
    <m/>
    <m/>
    <m/>
  </r>
  <r>
    <x v="19"/>
    <s v="2017/2018"/>
    <x v="18"/>
    <s v="CHU"/>
    <s v="CA"/>
    <s v="Academic"/>
    <n v="259"/>
    <n v="259"/>
    <n v="5"/>
    <n v="205"/>
    <n v="103"/>
    <n v="102"/>
    <n v="32"/>
    <d v="1899-12-30T05:10:19"/>
    <d v="1899-12-30T05:18:00"/>
    <m/>
    <m/>
    <m/>
    <m/>
    <m/>
    <m/>
    <m/>
    <m/>
    <m/>
  </r>
  <r>
    <x v="20"/>
    <s v="2017/2018"/>
    <x v="18"/>
    <s v="CHU"/>
    <s v="CA"/>
    <s v="Academic"/>
    <n v="262"/>
    <n v="262"/>
    <n v="8"/>
    <n v="235"/>
    <n v="111"/>
    <n v="124"/>
    <n v="35"/>
    <d v="1899-12-30T05:00:58"/>
    <d v="1899-12-30T04:06:58"/>
    <m/>
    <m/>
    <m/>
    <m/>
    <m/>
    <m/>
    <m/>
    <m/>
    <m/>
  </r>
  <r>
    <x v="21"/>
    <s v="2017/2018"/>
    <x v="18"/>
    <s v="CHU"/>
    <s v="CA"/>
    <s v="Academic"/>
    <n v="282"/>
    <n v="282"/>
    <n v="3"/>
    <n v="234"/>
    <n v="124"/>
    <n v="110"/>
    <n v="35"/>
    <d v="1899-12-30T05:07:41"/>
    <d v="1899-12-30T04:19:55"/>
    <m/>
    <m/>
    <m/>
    <m/>
    <m/>
    <m/>
    <m/>
    <m/>
    <m/>
  </r>
  <r>
    <x v="22"/>
    <s v="2017/2018"/>
    <x v="18"/>
    <s v="CHU"/>
    <s v="CA"/>
    <s v="Academic"/>
    <n v="131"/>
    <n v="131"/>
    <n v="0"/>
    <n v="151"/>
    <n v="76"/>
    <n v="75"/>
    <n v="14"/>
    <d v="1899-12-30T06:10:34"/>
    <d v="1899-12-30T04:22:19"/>
    <m/>
    <m/>
    <m/>
    <m/>
    <m/>
    <m/>
    <m/>
    <m/>
    <m/>
  </r>
  <r>
    <x v="23"/>
    <s v="2017/2018"/>
    <x v="18"/>
    <s v="CHU"/>
    <s v="CA"/>
    <s v="Academic"/>
    <n v="129"/>
    <n v="129"/>
    <n v="2"/>
    <n v="103"/>
    <n v="61"/>
    <n v="42"/>
    <n v="21"/>
    <d v="1899-12-30T06:21:22"/>
    <d v="1899-12-30T05:19:26"/>
    <m/>
    <m/>
    <m/>
    <m/>
    <m/>
    <m/>
    <m/>
    <m/>
    <m/>
  </r>
  <r>
    <x v="24"/>
    <s v="2018/2019"/>
    <x v="18"/>
    <s v="CHU"/>
    <s v="CA"/>
    <s v="Academic"/>
    <n v="138"/>
    <n v="138"/>
    <n v="2"/>
    <n v="119"/>
    <n v="59"/>
    <n v="60"/>
    <n v="10"/>
    <d v="1899-12-30T05:12:29"/>
    <d v="1899-12-30T04:19:12"/>
    <m/>
    <m/>
    <m/>
    <m/>
    <m/>
    <m/>
    <m/>
    <m/>
    <m/>
  </r>
  <r>
    <x v="25"/>
    <s v="2018/2019"/>
    <x v="18"/>
    <s v="CHU"/>
    <s v="CA"/>
    <s v="Academic"/>
    <n v="179"/>
    <n v="179"/>
    <n v="0"/>
    <n v="156"/>
    <n v="96"/>
    <n v="60"/>
    <n v="17"/>
    <d v="1899-12-30T05:14:53"/>
    <d v="1899-12-30T03:14:10"/>
    <m/>
    <m/>
    <m/>
    <m/>
    <m/>
    <m/>
    <m/>
    <m/>
    <m/>
  </r>
  <r>
    <x v="26"/>
    <s v="2018/2019"/>
    <x v="18"/>
    <s v="CHU"/>
    <s v="CA"/>
    <s v="Academic"/>
    <n v="214"/>
    <n v="214"/>
    <n v="4"/>
    <n v="185"/>
    <n v="96"/>
    <n v="89"/>
    <n v="18"/>
    <d v="1899-12-30T05:08:24"/>
    <d v="1899-12-30T03:19:55"/>
    <m/>
    <m/>
    <m/>
    <m/>
    <m/>
    <m/>
    <m/>
    <m/>
    <m/>
  </r>
  <r>
    <x v="27"/>
    <s v="2018/2019"/>
    <x v="18"/>
    <s v="CHU"/>
    <s v="CA"/>
    <s v="Academic"/>
    <n v="281"/>
    <n v="279"/>
    <n v="4"/>
    <n v="245"/>
    <n v="120"/>
    <n v="125"/>
    <n v="25"/>
    <d v="1899-12-30T05:15:07"/>
    <d v="1899-12-30T04:01:55"/>
    <m/>
    <m/>
    <m/>
    <m/>
    <m/>
    <m/>
    <m/>
    <m/>
    <m/>
  </r>
  <r>
    <x v="28"/>
    <s v="2018/2019"/>
    <x v="18"/>
    <s v="CHU"/>
    <s v="CA"/>
    <s v="Academic"/>
    <n v="163"/>
    <n v="163"/>
    <n v="0"/>
    <n v="156"/>
    <n v="92"/>
    <n v="64"/>
    <n v="12"/>
    <d v="1899-12-30T06:16:05"/>
    <d v="1899-12-30T06:00:00"/>
    <m/>
    <m/>
    <m/>
    <m/>
    <m/>
    <m/>
    <m/>
    <m/>
    <m/>
  </r>
  <r>
    <x v="29"/>
    <s v="2018/2019"/>
    <x v="18"/>
    <s v="CHU"/>
    <s v="CA"/>
    <s v="Academic"/>
    <n v="99"/>
    <n v="99"/>
    <n v="4"/>
    <n v="78"/>
    <n v="45"/>
    <n v="33"/>
    <n v="20"/>
    <d v="1899-12-30T06:19:55"/>
    <d v="1899-12-30T03:08:24"/>
    <m/>
    <m/>
    <m/>
    <m/>
    <m/>
    <m/>
    <m/>
    <m/>
    <m/>
  </r>
  <r>
    <x v="30"/>
    <s v="2018/2019"/>
    <x v="18"/>
    <s v="CHU"/>
    <s v="CA"/>
    <s v="Academic"/>
    <n v="208"/>
    <n v="208"/>
    <n v="3"/>
    <n v="159"/>
    <n v="87"/>
    <n v="72"/>
    <n v="19"/>
    <d v="1899-12-30T07:15:22"/>
    <d v="1899-12-30T08:21:22"/>
    <m/>
    <m/>
    <m/>
    <m/>
    <m/>
    <m/>
    <m/>
    <m/>
    <m/>
  </r>
  <r>
    <x v="0"/>
    <s v="2016/2017"/>
    <x v="18"/>
    <s v="CHU"/>
    <s v="CA"/>
    <s v="Academic"/>
    <m/>
    <m/>
    <m/>
    <m/>
    <m/>
    <m/>
    <m/>
    <m/>
    <m/>
    <n v="238"/>
    <n v="238"/>
    <n v="5"/>
    <n v="147"/>
    <n v="82"/>
    <n v="65"/>
    <n v="86"/>
    <d v="1899-12-30T00:14:53"/>
    <d v="1899-12-30T00:16:34"/>
  </r>
  <r>
    <x v="1"/>
    <s v="2016/2017"/>
    <x v="18"/>
    <s v="CHU"/>
    <s v="CA"/>
    <s v="Academic"/>
    <m/>
    <m/>
    <m/>
    <m/>
    <m/>
    <m/>
    <m/>
    <m/>
    <m/>
    <n v="294"/>
    <n v="293"/>
    <n v="7"/>
    <n v="176"/>
    <n v="117"/>
    <n v="59"/>
    <n v="123"/>
    <d v="1899-12-30T00:16:48"/>
    <d v="1899-12-30T00:17:02"/>
  </r>
  <r>
    <x v="2"/>
    <s v="2016/2017"/>
    <x v="18"/>
    <s v="CHU"/>
    <s v="CA"/>
    <s v="Academic"/>
    <m/>
    <m/>
    <m/>
    <m/>
    <m/>
    <m/>
    <m/>
    <m/>
    <m/>
    <n v="467"/>
    <n v="464"/>
    <n v="7"/>
    <n v="223"/>
    <n v="122"/>
    <n v="101"/>
    <n v="228"/>
    <d v="1899-12-30T00:13:26"/>
    <d v="1899-12-30T00:13:26"/>
  </r>
  <r>
    <x v="3"/>
    <s v="2016/2017"/>
    <x v="18"/>
    <s v="CHU"/>
    <s v="CA"/>
    <s v="Academic"/>
    <m/>
    <m/>
    <m/>
    <m/>
    <m/>
    <m/>
    <m/>
    <m/>
    <m/>
    <n v="396"/>
    <n v="394"/>
    <n v="5"/>
    <n v="218"/>
    <n v="101"/>
    <n v="117"/>
    <n v="191"/>
    <d v="1899-12-30T00:17:17"/>
    <d v="1899-12-30T00:20:38"/>
  </r>
  <r>
    <x v="4"/>
    <s v="2016/2017"/>
    <x v="18"/>
    <s v="CHU"/>
    <s v="CA"/>
    <s v="Academic"/>
    <m/>
    <m/>
    <m/>
    <m/>
    <m/>
    <m/>
    <m/>
    <m/>
    <m/>
    <n v="366"/>
    <n v="364"/>
    <n v="6"/>
    <n v="230"/>
    <n v="114"/>
    <n v="116"/>
    <n v="136"/>
    <d v="1899-12-30T00:22:05"/>
    <d v="1899-12-30T00:22:19"/>
  </r>
  <r>
    <x v="5"/>
    <s v="2016/2017"/>
    <x v="18"/>
    <s v="CHU"/>
    <s v="CA"/>
    <s v="Academic"/>
    <m/>
    <m/>
    <m/>
    <m/>
    <m/>
    <m/>
    <m/>
    <m/>
    <m/>
    <n v="203"/>
    <n v="202"/>
    <n v="3"/>
    <n v="92"/>
    <n v="50"/>
    <n v="42"/>
    <n v="121"/>
    <d v="1899-12-30T00:16:48"/>
    <d v="1899-12-30T00:17:02"/>
  </r>
  <r>
    <x v="6"/>
    <s v="2016/2017"/>
    <x v="18"/>
    <s v="CHU"/>
    <s v="CA"/>
    <s v="Academic"/>
    <m/>
    <m/>
    <m/>
    <m/>
    <m/>
    <m/>
    <m/>
    <m/>
    <m/>
    <n v="426"/>
    <n v="425"/>
    <n v="8"/>
    <n v="179"/>
    <n v="104"/>
    <n v="75"/>
    <n v="231"/>
    <d v="1899-12-30T00:22:19"/>
    <d v="1899-12-30T00:18:29"/>
  </r>
  <r>
    <x v="7"/>
    <s v="2016/2017"/>
    <x v="18"/>
    <s v="CHU"/>
    <s v="CA"/>
    <s v="Academic"/>
    <m/>
    <m/>
    <m/>
    <m/>
    <m/>
    <m/>
    <m/>
    <m/>
    <m/>
    <n v="441"/>
    <n v="439"/>
    <n v="10"/>
    <n v="192"/>
    <n v="95"/>
    <n v="97"/>
    <n v="243"/>
    <d v="1899-12-30T00:17:17"/>
    <d v="1899-12-30T00:14:53"/>
  </r>
  <r>
    <x v="8"/>
    <s v="2016/2017"/>
    <x v="18"/>
    <s v="CHU"/>
    <s v="CA"/>
    <s v="Academic"/>
    <m/>
    <m/>
    <m/>
    <m/>
    <m/>
    <m/>
    <m/>
    <m/>
    <m/>
    <n v="404"/>
    <n v="403"/>
    <n v="8"/>
    <n v="209"/>
    <n v="100"/>
    <n v="109"/>
    <n v="205"/>
    <d v="1899-12-30T00:17:17"/>
    <d v="1899-12-30T00:18:14"/>
  </r>
  <r>
    <x v="9"/>
    <s v="2016/2017"/>
    <x v="18"/>
    <s v="CHU"/>
    <s v="CA"/>
    <s v="Academic"/>
    <m/>
    <m/>
    <m/>
    <m/>
    <m/>
    <m/>
    <m/>
    <m/>
    <m/>
    <n v="411"/>
    <n v="411"/>
    <n v="12"/>
    <n v="218"/>
    <n v="106"/>
    <n v="112"/>
    <n v="191"/>
    <d v="1899-12-30T00:18:29"/>
    <d v="1899-12-30T00:20:38"/>
  </r>
  <r>
    <x v="10"/>
    <s v="2016/2017"/>
    <x v="18"/>
    <s v="CHU"/>
    <s v="CA"/>
    <s v="Academic"/>
    <m/>
    <m/>
    <m/>
    <m/>
    <m/>
    <m/>
    <m/>
    <m/>
    <m/>
    <n v="282"/>
    <n v="280"/>
    <n v="3"/>
    <n v="166"/>
    <n v="90"/>
    <n v="76"/>
    <n v="128"/>
    <d v="1899-12-30T00:18:43"/>
    <d v="1899-12-30T01:01:12"/>
  </r>
  <r>
    <x v="11"/>
    <s v="2016/2017"/>
    <x v="18"/>
    <s v="CHU"/>
    <s v="CA"/>
    <s v="Academic"/>
    <m/>
    <m/>
    <m/>
    <m/>
    <m/>
    <m/>
    <m/>
    <m/>
    <m/>
    <n v="232"/>
    <n v="232"/>
    <n v="4"/>
    <n v="129"/>
    <n v="90"/>
    <n v="39"/>
    <n v="105"/>
    <d v="1899-12-30T00:18:43"/>
    <d v="1899-12-30T00:15:22"/>
  </r>
  <r>
    <x v="12"/>
    <s v="2017/2018"/>
    <x v="18"/>
    <s v="CHU"/>
    <s v="CA"/>
    <s v="Academic"/>
    <m/>
    <m/>
    <m/>
    <m/>
    <m/>
    <m/>
    <m/>
    <m/>
    <m/>
    <n v="200"/>
    <n v="200"/>
    <n v="5"/>
    <n v="115"/>
    <n v="67"/>
    <n v="48"/>
    <n v="76"/>
    <d v="1899-12-30T00:17:17"/>
    <d v="1899-12-30T00:14:53"/>
  </r>
  <r>
    <x v="13"/>
    <s v="2017/2018"/>
    <x v="18"/>
    <s v="CHU"/>
    <s v="CA"/>
    <s v="Academic"/>
    <m/>
    <m/>
    <m/>
    <m/>
    <m/>
    <m/>
    <m/>
    <m/>
    <m/>
    <n v="232"/>
    <n v="231"/>
    <n v="7"/>
    <n v="126"/>
    <n v="90"/>
    <n v="36"/>
    <n v="101"/>
    <d v="1899-12-30T00:13:26"/>
    <d v="1899-12-30T00:07:41"/>
  </r>
  <r>
    <x v="14"/>
    <s v="2017/2018"/>
    <x v="18"/>
    <s v="CHU"/>
    <s v="CA"/>
    <s v="Academic"/>
    <m/>
    <m/>
    <m/>
    <m/>
    <m/>
    <m/>
    <m/>
    <m/>
    <m/>
    <n v="461"/>
    <n v="461"/>
    <n v="5"/>
    <n v="197"/>
    <n v="98"/>
    <n v="99"/>
    <n v="254"/>
    <d v="1899-12-30T00:16:48"/>
    <d v="1899-12-30T00:17:46"/>
  </r>
  <r>
    <x v="15"/>
    <s v="2017/2018"/>
    <x v="18"/>
    <s v="CHU"/>
    <s v="CA"/>
    <s v="Academic"/>
    <m/>
    <m/>
    <m/>
    <m/>
    <m/>
    <m/>
    <m/>
    <m/>
    <m/>
    <n v="437"/>
    <n v="436"/>
    <n v="6"/>
    <n v="256"/>
    <n v="128"/>
    <n v="128"/>
    <n v="198"/>
    <d v="1899-12-30T00:13:26"/>
    <d v="1899-12-30T00:13:41"/>
  </r>
  <r>
    <x v="16"/>
    <s v="2017/2018"/>
    <x v="18"/>
    <s v="CHU"/>
    <s v="CA"/>
    <s v="Academic"/>
    <m/>
    <m/>
    <m/>
    <m/>
    <m/>
    <m/>
    <m/>
    <m/>
    <m/>
    <n v="347"/>
    <n v="346"/>
    <n v="1"/>
    <n v="186"/>
    <n v="93"/>
    <n v="93"/>
    <n v="164"/>
    <d v="1899-12-30T00:18:58"/>
    <d v="1899-12-30T00:12:58"/>
  </r>
  <r>
    <x v="17"/>
    <s v="2017/2018"/>
    <x v="18"/>
    <s v="CHU"/>
    <s v="CA"/>
    <s v="Academic"/>
    <m/>
    <m/>
    <m/>
    <m/>
    <m/>
    <m/>
    <m/>
    <m/>
    <m/>
    <n v="172"/>
    <n v="172"/>
    <n v="4"/>
    <n v="81"/>
    <n v="38"/>
    <n v="43"/>
    <n v="92"/>
    <d v="1899-12-30T00:17:17"/>
    <d v="1899-12-30T00:14:38"/>
  </r>
  <r>
    <x v="18"/>
    <s v="2017/2018"/>
    <x v="18"/>
    <s v="CHU"/>
    <s v="CA"/>
    <s v="Academic"/>
    <m/>
    <m/>
    <m/>
    <m/>
    <m/>
    <m/>
    <m/>
    <m/>
    <m/>
    <n v="489"/>
    <n v="486"/>
    <n v="2"/>
    <n v="188"/>
    <n v="130"/>
    <n v="58"/>
    <n v="289"/>
    <d v="1899-12-30T00:13:12"/>
    <d v="1899-12-30T00:08:38"/>
  </r>
  <r>
    <x v="19"/>
    <s v="2017/2018"/>
    <x v="18"/>
    <s v="CHU"/>
    <s v="CA"/>
    <s v="Academic"/>
    <m/>
    <m/>
    <m/>
    <m/>
    <m/>
    <m/>
    <m/>
    <m/>
    <m/>
    <n v="396"/>
    <n v="394"/>
    <n v="2"/>
    <n v="198"/>
    <n v="105"/>
    <n v="93"/>
    <n v="197"/>
    <d v="1899-12-30T00:15:22"/>
    <d v="1899-12-30T00:13:12"/>
  </r>
  <r>
    <x v="20"/>
    <s v="2017/2018"/>
    <x v="18"/>
    <s v="CHU"/>
    <s v="CA"/>
    <s v="Academic"/>
    <m/>
    <m/>
    <m/>
    <m/>
    <m/>
    <m/>
    <m/>
    <m/>
    <m/>
    <n v="342"/>
    <n v="342"/>
    <n v="5"/>
    <n v="156"/>
    <n v="93"/>
    <n v="63"/>
    <n v="190"/>
    <d v="1899-12-30T00:14:24"/>
    <d v="1899-12-30T00:20:38"/>
  </r>
  <r>
    <x v="21"/>
    <s v="2017/2018"/>
    <x v="18"/>
    <s v="CHU"/>
    <s v="CA"/>
    <s v="Academic"/>
    <m/>
    <m/>
    <m/>
    <m/>
    <m/>
    <m/>
    <m/>
    <m/>
    <m/>
    <n v="345"/>
    <n v="345"/>
    <n v="2"/>
    <n v="172"/>
    <n v="104"/>
    <n v="68"/>
    <n v="160"/>
    <d v="1899-12-30T00:14:53"/>
    <d v="1899-12-30T00:15:50"/>
  </r>
  <r>
    <x v="22"/>
    <s v="2017/2018"/>
    <x v="18"/>
    <s v="CHU"/>
    <s v="CA"/>
    <s v="Academic"/>
    <m/>
    <m/>
    <m/>
    <m/>
    <m/>
    <m/>
    <m/>
    <m/>
    <m/>
    <n v="302"/>
    <n v="301"/>
    <n v="5"/>
    <n v="153"/>
    <n v="100"/>
    <n v="53"/>
    <n v="146"/>
    <d v="1899-12-30T00:18:29"/>
    <d v="1899-12-30T00:16:34"/>
  </r>
  <r>
    <x v="23"/>
    <s v="2017/2018"/>
    <x v="18"/>
    <s v="CHU"/>
    <s v="CA"/>
    <s v="Academic"/>
    <m/>
    <m/>
    <m/>
    <m/>
    <m/>
    <m/>
    <m/>
    <m/>
    <m/>
    <n v="253"/>
    <n v="253"/>
    <n v="2"/>
    <n v="136"/>
    <n v="94"/>
    <n v="42"/>
    <n v="106"/>
    <d v="1899-12-30T00:13:41"/>
    <d v="1899-12-30T00:13:55"/>
  </r>
  <r>
    <x v="24"/>
    <s v="2018/2019"/>
    <x v="18"/>
    <s v="CHU"/>
    <s v="CA"/>
    <s v="Academic"/>
    <m/>
    <m/>
    <m/>
    <m/>
    <m/>
    <m/>
    <m/>
    <m/>
    <m/>
    <n v="252"/>
    <n v="251"/>
    <n v="3"/>
    <n v="122"/>
    <n v="84"/>
    <n v="38"/>
    <n v="127"/>
    <d v="1899-12-30T01:02:10"/>
    <d v="1899-12-30T00:23:31"/>
  </r>
  <r>
    <x v="25"/>
    <s v="2018/2019"/>
    <x v="18"/>
    <s v="CHU"/>
    <s v="CA"/>
    <s v="Academic"/>
    <m/>
    <m/>
    <m/>
    <m/>
    <m/>
    <m/>
    <m/>
    <m/>
    <m/>
    <n v="329"/>
    <n v="329"/>
    <n v="3"/>
    <n v="156"/>
    <n v="111"/>
    <n v="45"/>
    <n v="166"/>
    <d v="1899-12-30T00:16:34"/>
    <d v="1899-12-30T00:17:31"/>
  </r>
  <r>
    <x v="26"/>
    <s v="2018/2019"/>
    <x v="18"/>
    <s v="CHU"/>
    <s v="CA"/>
    <s v="Academic"/>
    <m/>
    <m/>
    <m/>
    <m/>
    <m/>
    <m/>
    <m/>
    <m/>
    <m/>
    <n v="437"/>
    <n v="437"/>
    <n v="3"/>
    <n v="169"/>
    <n v="100"/>
    <n v="69"/>
    <n v="278"/>
    <d v="1899-12-30T00:18:29"/>
    <d v="1899-12-30T00:12:43"/>
  </r>
  <r>
    <x v="27"/>
    <s v="2018/2019"/>
    <x v="18"/>
    <s v="CHU"/>
    <s v="CA"/>
    <s v="Academic"/>
    <m/>
    <m/>
    <m/>
    <m/>
    <m/>
    <m/>
    <m/>
    <m/>
    <m/>
    <n v="458"/>
    <n v="455"/>
    <n v="4"/>
    <n v="208"/>
    <n v="122"/>
    <n v="86"/>
    <n v="243"/>
    <d v="1899-12-30T00:20:38"/>
    <d v="1899-12-30T00:12:43"/>
  </r>
  <r>
    <x v="28"/>
    <s v="2018/2019"/>
    <x v="18"/>
    <s v="CHU"/>
    <s v="CA"/>
    <s v="Academic"/>
    <m/>
    <m/>
    <m/>
    <m/>
    <m/>
    <m/>
    <m/>
    <m/>
    <m/>
    <n v="322"/>
    <n v="322"/>
    <n v="3"/>
    <n v="165"/>
    <n v="88"/>
    <n v="77"/>
    <n v="162"/>
    <d v="1899-12-30T00:12:29"/>
    <d v="1899-12-30T00:14:53"/>
  </r>
  <r>
    <x v="29"/>
    <s v="2018/2019"/>
    <x v="18"/>
    <s v="CHU"/>
    <s v="CA"/>
    <s v="Academic"/>
    <m/>
    <m/>
    <m/>
    <m/>
    <m/>
    <m/>
    <m/>
    <m/>
    <m/>
    <n v="179"/>
    <n v="177"/>
    <n v="3"/>
    <n v="82"/>
    <n v="47"/>
    <n v="35"/>
    <n v="100"/>
    <d v="1899-12-30T00:19:55"/>
    <d v="1899-12-30T00:13:12"/>
  </r>
  <r>
    <x v="30"/>
    <s v="2018/2019"/>
    <x v="18"/>
    <s v="CHU"/>
    <s v="CA"/>
    <s v="Academic"/>
    <m/>
    <m/>
    <m/>
    <m/>
    <m/>
    <m/>
    <m/>
    <m/>
    <m/>
    <n v="423"/>
    <n v="422"/>
    <n v="3"/>
    <n v="134"/>
    <n v="101"/>
    <n v="33"/>
    <n v="287"/>
    <d v="1899-12-30T00:14:10"/>
    <d v="1899-12-30T00:08:53"/>
  </r>
  <r>
    <x v="0"/>
    <s v="2016/2017"/>
    <x v="15"/>
    <s v="CLO"/>
    <s v="CA"/>
    <s v="Academic"/>
    <n v="239"/>
    <n v="238"/>
    <n v="17"/>
    <n v="179"/>
    <n v="88"/>
    <n v="91"/>
    <n v="38"/>
    <d v="1899-12-30T05:15:22"/>
    <d v="1899-12-30T05:00:43"/>
    <m/>
    <m/>
    <m/>
    <m/>
    <m/>
    <m/>
    <m/>
    <m/>
    <m/>
  </r>
  <r>
    <x v="1"/>
    <s v="2016/2017"/>
    <x v="15"/>
    <s v="CLO"/>
    <s v="CA"/>
    <s v="Academic"/>
    <n v="253"/>
    <n v="252"/>
    <n v="5"/>
    <n v="216"/>
    <n v="135"/>
    <n v="81"/>
    <n v="26"/>
    <d v="1899-12-30T06:04:34"/>
    <d v="1899-12-30T03:22:05"/>
    <m/>
    <m/>
    <m/>
    <m/>
    <m/>
    <m/>
    <m/>
    <m/>
    <m/>
  </r>
  <r>
    <x v="2"/>
    <s v="2016/2017"/>
    <x v="15"/>
    <s v="CLO"/>
    <s v="CA"/>
    <s v="Academic"/>
    <n v="380"/>
    <n v="378"/>
    <n v="6"/>
    <n v="279"/>
    <n v="161"/>
    <n v="118"/>
    <n v="68"/>
    <d v="1899-12-30T06:01:55"/>
    <d v="1899-12-30T03:17:17"/>
    <m/>
    <m/>
    <m/>
    <m/>
    <m/>
    <m/>
    <m/>
    <m/>
    <m/>
  </r>
  <r>
    <x v="3"/>
    <s v="2016/2017"/>
    <x v="15"/>
    <s v="CLO"/>
    <s v="CA"/>
    <s v="Academic"/>
    <n v="419"/>
    <n v="418"/>
    <n v="10"/>
    <n v="342"/>
    <n v="154"/>
    <n v="188"/>
    <n v="70"/>
    <d v="1899-12-30T05:15:07"/>
    <d v="1899-12-30T03:20:10"/>
    <m/>
    <m/>
    <m/>
    <m/>
    <m/>
    <m/>
    <m/>
    <m/>
    <m/>
  </r>
  <r>
    <x v="4"/>
    <s v="2016/2017"/>
    <x v="15"/>
    <s v="CLO"/>
    <s v="CA"/>
    <s v="Academic"/>
    <n v="373"/>
    <n v="372"/>
    <n v="14"/>
    <n v="292"/>
    <n v="142"/>
    <n v="150"/>
    <n v="71"/>
    <d v="1899-12-30T05:22:19"/>
    <d v="1899-12-30T04:05:31"/>
    <m/>
    <m/>
    <m/>
    <m/>
    <m/>
    <m/>
    <m/>
    <m/>
    <m/>
  </r>
  <r>
    <x v="5"/>
    <s v="2016/2017"/>
    <x v="15"/>
    <s v="CLO"/>
    <s v="CA"/>
    <s v="Academic"/>
    <n v="203"/>
    <n v="203"/>
    <n v="6"/>
    <n v="168"/>
    <n v="94"/>
    <n v="74"/>
    <n v="55"/>
    <d v="1899-12-30T05:21:50"/>
    <d v="1899-12-30T06:06:58"/>
    <m/>
    <m/>
    <m/>
    <m/>
    <m/>
    <m/>
    <m/>
    <m/>
    <m/>
  </r>
  <r>
    <x v="6"/>
    <s v="2016/2017"/>
    <x v="15"/>
    <s v="CLO"/>
    <s v="CA"/>
    <s v="Academic"/>
    <n v="286"/>
    <n v="285"/>
    <n v="7"/>
    <n v="187"/>
    <n v="123"/>
    <n v="64"/>
    <n v="43"/>
    <d v="1899-12-30T08:12:43"/>
    <d v="1899-12-30T06:01:12"/>
    <m/>
    <m/>
    <m/>
    <m/>
    <m/>
    <m/>
    <m/>
    <m/>
    <m/>
  </r>
  <r>
    <x v="7"/>
    <s v="2016/2017"/>
    <x v="15"/>
    <s v="CLO"/>
    <s v="CA"/>
    <s v="Academic"/>
    <n v="349"/>
    <n v="349"/>
    <n v="3"/>
    <n v="301"/>
    <n v="166"/>
    <n v="135"/>
    <n v="65"/>
    <d v="1899-12-30T06:17:31"/>
    <d v="1899-12-30T03:12:58"/>
    <m/>
    <m/>
    <m/>
    <m/>
    <m/>
    <m/>
    <m/>
    <m/>
    <m/>
  </r>
  <r>
    <x v="8"/>
    <s v="2016/2017"/>
    <x v="15"/>
    <s v="CLO"/>
    <s v="CA"/>
    <s v="Academic"/>
    <n v="361"/>
    <n v="358"/>
    <n v="10"/>
    <n v="324"/>
    <n v="164"/>
    <n v="160"/>
    <n v="54"/>
    <d v="1899-12-30T05:10:48"/>
    <d v="1899-12-30T04:17:17"/>
    <m/>
    <m/>
    <m/>
    <m/>
    <m/>
    <m/>
    <m/>
    <m/>
    <m/>
  </r>
  <r>
    <x v="9"/>
    <s v="2016/2017"/>
    <x v="15"/>
    <s v="CLO"/>
    <s v="CA"/>
    <s v="Academic"/>
    <n v="294"/>
    <n v="294"/>
    <n v="5"/>
    <n v="235"/>
    <n v="88"/>
    <n v="147"/>
    <n v="46"/>
    <d v="1899-12-30T05:08:24"/>
    <d v="1899-12-30T03:20:53"/>
    <m/>
    <m/>
    <m/>
    <m/>
    <m/>
    <m/>
    <m/>
    <m/>
    <m/>
  </r>
  <r>
    <x v="10"/>
    <s v="2016/2017"/>
    <x v="15"/>
    <s v="CLO"/>
    <s v="CA"/>
    <s v="Academic"/>
    <n v="213"/>
    <n v="213"/>
    <n v="7"/>
    <n v="167"/>
    <n v="93"/>
    <n v="74"/>
    <n v="40"/>
    <d v="1899-12-30T05:22:48"/>
    <d v="1899-12-30T05:06:00"/>
    <m/>
    <m/>
    <m/>
    <m/>
    <m/>
    <m/>
    <m/>
    <m/>
    <m/>
  </r>
  <r>
    <x v="11"/>
    <s v="2016/2017"/>
    <x v="15"/>
    <s v="CLO"/>
    <s v="CA"/>
    <s v="Academic"/>
    <n v="341"/>
    <n v="341"/>
    <n v="2"/>
    <n v="265"/>
    <n v="213"/>
    <n v="52"/>
    <n v="37"/>
    <d v="1899-12-30T06:09:22"/>
    <d v="1899-12-30T06:07:41"/>
    <m/>
    <m/>
    <m/>
    <m/>
    <m/>
    <m/>
    <m/>
    <m/>
    <m/>
  </r>
  <r>
    <x v="12"/>
    <s v="2017/2018"/>
    <x v="15"/>
    <s v="CLO"/>
    <s v="CA"/>
    <s v="Academic"/>
    <n v="368"/>
    <n v="368"/>
    <n v="1"/>
    <n v="328"/>
    <n v="272"/>
    <n v="56"/>
    <n v="34"/>
    <d v="1899-12-30T07:06:14"/>
    <d v="1899-12-30T06:23:17"/>
    <m/>
    <m/>
    <m/>
    <m/>
    <m/>
    <m/>
    <m/>
    <m/>
    <m/>
  </r>
  <r>
    <x v="13"/>
    <s v="2017/2018"/>
    <x v="15"/>
    <s v="CLO"/>
    <s v="CA"/>
    <s v="Academic"/>
    <n v="275"/>
    <n v="275"/>
    <n v="2"/>
    <n v="253"/>
    <n v="202"/>
    <n v="51"/>
    <n v="24"/>
    <d v="1899-12-30T07:17:46"/>
    <d v="1899-12-30T06:22:05"/>
    <m/>
    <m/>
    <m/>
    <m/>
    <m/>
    <m/>
    <m/>
    <m/>
    <m/>
  </r>
  <r>
    <x v="14"/>
    <s v="2017/2018"/>
    <x v="15"/>
    <s v="CLO"/>
    <s v="CA"/>
    <s v="Academic"/>
    <n v="362"/>
    <n v="361"/>
    <n v="4"/>
    <n v="281"/>
    <n v="212"/>
    <n v="69"/>
    <n v="62"/>
    <d v="1899-12-30T07:18:29"/>
    <d v="1899-12-30T05:15:50"/>
    <m/>
    <m/>
    <m/>
    <m/>
    <m/>
    <m/>
    <m/>
    <m/>
    <m/>
  </r>
  <r>
    <x v="15"/>
    <s v="2017/2018"/>
    <x v="15"/>
    <s v="CLO"/>
    <s v="CA"/>
    <s v="Academic"/>
    <n v="471"/>
    <n v="469"/>
    <n v="6"/>
    <n v="375"/>
    <n v="285"/>
    <n v="90"/>
    <n v="66"/>
    <d v="1899-12-30T07:10:48"/>
    <d v="1899-12-30T05:07:41"/>
    <m/>
    <m/>
    <m/>
    <m/>
    <m/>
    <m/>
    <m/>
    <m/>
    <m/>
  </r>
  <r>
    <x v="16"/>
    <s v="2017/2018"/>
    <x v="15"/>
    <s v="CLO"/>
    <s v="CA"/>
    <s v="Academic"/>
    <n v="458"/>
    <n v="458"/>
    <n v="10"/>
    <n v="385"/>
    <n v="296"/>
    <n v="89"/>
    <n v="52"/>
    <d v="1899-12-30T08:07:26"/>
    <d v="1899-12-30T05:00:58"/>
    <m/>
    <m/>
    <m/>
    <m/>
    <m/>
    <m/>
    <m/>
    <m/>
    <m/>
  </r>
  <r>
    <x v="17"/>
    <s v="2017/2018"/>
    <x v="15"/>
    <s v="CLO"/>
    <s v="CA"/>
    <s v="Academic"/>
    <n v="213"/>
    <n v="213"/>
    <n v="5"/>
    <n v="242"/>
    <n v="184"/>
    <n v="58"/>
    <n v="35"/>
    <d v="1899-12-30T08:02:38"/>
    <d v="1899-12-30T05:18:29"/>
    <m/>
    <m/>
    <m/>
    <m/>
    <m/>
    <m/>
    <m/>
    <m/>
    <m/>
  </r>
  <r>
    <x v="18"/>
    <s v="2017/2018"/>
    <x v="15"/>
    <s v="CLO"/>
    <s v="CA"/>
    <s v="Academic"/>
    <n v="397"/>
    <n v="397"/>
    <n v="6"/>
    <n v="288"/>
    <n v="249"/>
    <n v="39"/>
    <n v="46"/>
    <d v="1899-12-30T10:13:41"/>
    <d v="1899-12-30T07:14:38"/>
    <m/>
    <m/>
    <m/>
    <m/>
    <m/>
    <m/>
    <m/>
    <m/>
    <m/>
  </r>
  <r>
    <x v="19"/>
    <s v="2017/2018"/>
    <x v="15"/>
    <s v="CLO"/>
    <s v="CA"/>
    <s v="Academic"/>
    <n v="313"/>
    <n v="312"/>
    <n v="5"/>
    <n v="275"/>
    <n v="229"/>
    <n v="46"/>
    <n v="47"/>
    <d v="1899-12-30T08:15:36"/>
    <d v="1899-12-30T06:10:48"/>
    <m/>
    <m/>
    <m/>
    <m/>
    <m/>
    <m/>
    <m/>
    <m/>
    <m/>
  </r>
  <r>
    <x v="20"/>
    <s v="2017/2018"/>
    <x v="15"/>
    <s v="CLO"/>
    <s v="CA"/>
    <s v="Academic"/>
    <n v="394"/>
    <n v="394"/>
    <n v="3"/>
    <n v="335"/>
    <n v="273"/>
    <n v="62"/>
    <n v="53"/>
    <d v="1899-12-30T07:08:53"/>
    <d v="1899-12-30T05:15:50"/>
    <m/>
    <m/>
    <m/>
    <m/>
    <m/>
    <m/>
    <m/>
    <m/>
    <m/>
  </r>
  <r>
    <x v="21"/>
    <s v="2017/2018"/>
    <x v="15"/>
    <s v="CLO"/>
    <s v="CA"/>
    <s v="Academic"/>
    <n v="386"/>
    <n v="386"/>
    <n v="7"/>
    <n v="348"/>
    <n v="271"/>
    <n v="77"/>
    <n v="64"/>
    <d v="1899-12-30T08:00:00"/>
    <d v="1899-12-30T06:04:34"/>
    <m/>
    <m/>
    <m/>
    <m/>
    <m/>
    <m/>
    <m/>
    <m/>
    <m/>
  </r>
  <r>
    <x v="22"/>
    <s v="2017/2018"/>
    <x v="15"/>
    <s v="CLO"/>
    <s v="CA"/>
    <s v="Academic"/>
    <n v="283"/>
    <n v="283"/>
    <n v="6"/>
    <n v="216"/>
    <n v="152"/>
    <n v="64"/>
    <n v="44"/>
    <d v="1899-12-30T07:02:53"/>
    <d v="1899-12-30T07:01:41"/>
    <m/>
    <m/>
    <m/>
    <m/>
    <m/>
    <m/>
    <m/>
    <m/>
    <m/>
  </r>
  <r>
    <x v="23"/>
    <s v="2017/2018"/>
    <x v="15"/>
    <s v="CLO"/>
    <s v="CA"/>
    <s v="Academic"/>
    <n v="214"/>
    <n v="214"/>
    <n v="3"/>
    <n v="193"/>
    <n v="170"/>
    <n v="23"/>
    <n v="46"/>
    <d v="1899-12-30T08:00:58"/>
    <d v="1899-12-30T04:21:50"/>
    <m/>
    <m/>
    <m/>
    <m/>
    <m/>
    <m/>
    <m/>
    <m/>
    <m/>
  </r>
  <r>
    <x v="24"/>
    <s v="2018/2019"/>
    <x v="15"/>
    <s v="CLO"/>
    <s v="CA"/>
    <s v="Academic"/>
    <n v="259"/>
    <n v="259"/>
    <n v="6"/>
    <n v="214"/>
    <n v="176"/>
    <n v="38"/>
    <n v="28"/>
    <d v="1899-12-30T07:14:38"/>
    <d v="1899-12-30T03:16:19"/>
    <m/>
    <m/>
    <m/>
    <m/>
    <m/>
    <m/>
    <m/>
    <m/>
    <m/>
  </r>
  <r>
    <x v="25"/>
    <s v="2018/2019"/>
    <x v="15"/>
    <s v="CLO"/>
    <s v="CA"/>
    <s v="Academic"/>
    <n v="224"/>
    <n v="224"/>
    <n v="2"/>
    <n v="175"/>
    <n v="145"/>
    <n v="30"/>
    <n v="20"/>
    <d v="1899-12-30T07:06:00"/>
    <d v="1899-12-30T07:07:12"/>
    <m/>
    <m/>
    <m/>
    <m/>
    <m/>
    <m/>
    <m/>
    <m/>
    <m/>
  </r>
  <r>
    <x v="26"/>
    <s v="2018/2019"/>
    <x v="15"/>
    <s v="CLO"/>
    <s v="CA"/>
    <s v="Academic"/>
    <n v="271"/>
    <n v="271"/>
    <n v="7"/>
    <n v="231"/>
    <n v="169"/>
    <n v="62"/>
    <n v="54"/>
    <d v="1899-12-30T07:01:55"/>
    <d v="1899-12-30T05:16:34"/>
    <m/>
    <m/>
    <m/>
    <m/>
    <m/>
    <m/>
    <m/>
    <m/>
    <m/>
  </r>
  <r>
    <x v="27"/>
    <s v="2018/2019"/>
    <x v="15"/>
    <s v="CLO"/>
    <s v="CA"/>
    <s v="Academic"/>
    <n v="387"/>
    <n v="387"/>
    <n v="8"/>
    <n v="304"/>
    <n v="232"/>
    <n v="72"/>
    <n v="63"/>
    <d v="1899-12-30T07:06:14"/>
    <d v="1899-12-30T04:18:43"/>
    <m/>
    <m/>
    <m/>
    <m/>
    <m/>
    <m/>
    <m/>
    <m/>
    <m/>
  </r>
  <r>
    <x v="28"/>
    <s v="2018/2019"/>
    <x v="15"/>
    <s v="CLO"/>
    <s v="CA"/>
    <s v="Academic"/>
    <n v="274"/>
    <n v="274"/>
    <n v="4"/>
    <n v="232"/>
    <n v="180"/>
    <n v="52"/>
    <n v="43"/>
    <d v="1899-12-30T07:19:41"/>
    <d v="1899-12-30T04:22:19"/>
    <m/>
    <m/>
    <m/>
    <m/>
    <m/>
    <m/>
    <m/>
    <m/>
    <m/>
  </r>
  <r>
    <x v="29"/>
    <s v="2018/2019"/>
    <x v="15"/>
    <s v="CLO"/>
    <s v="CA"/>
    <s v="Academic"/>
    <n v="90"/>
    <n v="90"/>
    <n v="3"/>
    <n v="133"/>
    <n v="99"/>
    <n v="34"/>
    <n v="16"/>
    <d v="1899-12-30T09:18:29"/>
    <d v="1899-12-30T06:06:00"/>
    <m/>
    <m/>
    <m/>
    <m/>
    <m/>
    <m/>
    <m/>
    <m/>
    <m/>
  </r>
  <r>
    <x v="30"/>
    <s v="2018/2019"/>
    <x v="15"/>
    <s v="CLO"/>
    <s v="CA"/>
    <s v="Academic"/>
    <n v="179"/>
    <n v="179"/>
    <n v="5"/>
    <n v="122"/>
    <n v="91"/>
    <n v="31"/>
    <n v="26"/>
    <d v="1899-12-30T09:00:29"/>
    <d v="1899-12-30T03:23:02"/>
    <m/>
    <m/>
    <m/>
    <m/>
    <m/>
    <m/>
    <m/>
    <m/>
    <m/>
  </r>
  <r>
    <x v="0"/>
    <s v="2016/2017"/>
    <x v="15"/>
    <s v="CLO"/>
    <s v="CA"/>
    <s v="Academic"/>
    <m/>
    <m/>
    <m/>
    <m/>
    <m/>
    <m/>
    <m/>
    <m/>
    <m/>
    <n v="588"/>
    <n v="585"/>
    <n v="10"/>
    <n v="357"/>
    <n v="149"/>
    <n v="208"/>
    <n v="227"/>
    <d v="1899-12-30T00:11:02"/>
    <d v="1899-12-30T00:07:41"/>
  </r>
  <r>
    <x v="0"/>
    <s v="2016/2017"/>
    <x v="8"/>
    <s v="CLA"/>
    <s v="CA"/>
    <s v="Academic"/>
    <n v="337"/>
    <n v="336"/>
    <n v="8"/>
    <n v="274"/>
    <n v="125"/>
    <n v="149"/>
    <n v="43"/>
    <d v="1899-12-30T04:00:43"/>
    <d v="1899-12-30T19:12:43"/>
    <m/>
    <m/>
    <m/>
    <m/>
    <m/>
    <m/>
    <m/>
    <m/>
    <m/>
  </r>
  <r>
    <x v="1"/>
    <s v="2016/2017"/>
    <x v="8"/>
    <s v="CLA"/>
    <s v="CA"/>
    <s v="Academic"/>
    <n v="510"/>
    <n v="509"/>
    <n v="10"/>
    <n v="409"/>
    <n v="230"/>
    <n v="179"/>
    <n v="55"/>
    <d v="1899-12-30T04:20:24"/>
    <d v="1899-12-30T01:22:19"/>
    <m/>
    <m/>
    <m/>
    <m/>
    <m/>
    <m/>
    <m/>
    <m/>
    <m/>
  </r>
  <r>
    <x v="2"/>
    <s v="2016/2017"/>
    <x v="8"/>
    <s v="CLA"/>
    <s v="CA"/>
    <s v="Academic"/>
    <n v="848"/>
    <n v="848"/>
    <n v="12"/>
    <n v="772"/>
    <n v="256"/>
    <n v="516"/>
    <n v="70"/>
    <d v="1899-12-30T03:08:10"/>
    <d v="1899-12-30T02:15:07"/>
    <m/>
    <m/>
    <m/>
    <m/>
    <m/>
    <m/>
    <m/>
    <m/>
    <m/>
  </r>
  <r>
    <x v="3"/>
    <s v="2016/2017"/>
    <x v="8"/>
    <s v="CLA"/>
    <s v="CA"/>
    <s v="Academic"/>
    <n v="610"/>
    <n v="610"/>
    <n v="17"/>
    <n v="527"/>
    <n v="200"/>
    <n v="327"/>
    <n v="60"/>
    <d v="1899-12-30T03:21:22"/>
    <d v="1899-12-30T02:13:55"/>
    <m/>
    <m/>
    <m/>
    <m/>
    <m/>
    <m/>
    <m/>
    <m/>
    <m/>
  </r>
  <r>
    <x v="4"/>
    <s v="2016/2017"/>
    <x v="8"/>
    <s v="CLA"/>
    <s v="CA"/>
    <s v="Academic"/>
    <n v="693"/>
    <n v="692"/>
    <n v="17"/>
    <n v="630"/>
    <n v="253"/>
    <n v="377"/>
    <n v="56"/>
    <d v="1899-12-30T03:23:31"/>
    <d v="1899-12-30T03:23:02"/>
    <m/>
    <m/>
    <m/>
    <m/>
    <m/>
    <m/>
    <m/>
    <m/>
    <m/>
  </r>
  <r>
    <x v="5"/>
    <s v="2016/2017"/>
    <x v="8"/>
    <s v="CLA"/>
    <s v="CA"/>
    <s v="Academic"/>
    <n v="140"/>
    <n v="140"/>
    <n v="7"/>
    <n v="157"/>
    <n v="78"/>
    <n v="79"/>
    <n v="19"/>
    <d v="1899-12-30T05:12:14"/>
    <d v="1899-12-30T03:21:22"/>
    <m/>
    <m/>
    <m/>
    <m/>
    <m/>
    <m/>
    <m/>
    <m/>
    <m/>
  </r>
  <r>
    <x v="6"/>
    <s v="2016/2017"/>
    <x v="8"/>
    <s v="CLA"/>
    <s v="CA"/>
    <s v="Academic"/>
    <n v="490"/>
    <n v="490"/>
    <n v="10"/>
    <n v="349"/>
    <n v="164"/>
    <n v="185"/>
    <n v="70"/>
    <d v="1899-12-30T05:06:58"/>
    <d v="1899-12-30T02:14:10"/>
    <m/>
    <m/>
    <m/>
    <m/>
    <m/>
    <m/>
    <m/>
    <m/>
    <m/>
  </r>
  <r>
    <x v="7"/>
    <s v="2016/2017"/>
    <x v="8"/>
    <s v="CLA"/>
    <s v="CA"/>
    <s v="Academic"/>
    <n v="683"/>
    <n v="683"/>
    <n v="14"/>
    <n v="583"/>
    <n v="220"/>
    <n v="363"/>
    <n v="75"/>
    <d v="1899-12-30T04:00:14"/>
    <d v="1899-12-30T02:08:53"/>
    <m/>
    <m/>
    <m/>
    <m/>
    <m/>
    <m/>
    <m/>
    <m/>
    <m/>
  </r>
  <r>
    <x v="8"/>
    <s v="2016/2017"/>
    <x v="8"/>
    <s v="CLA"/>
    <s v="CA"/>
    <s v="Academic"/>
    <n v="696"/>
    <n v="696"/>
    <n v="16"/>
    <n v="644"/>
    <n v="214"/>
    <n v="430"/>
    <n v="78"/>
    <d v="1899-12-30T03:19:41"/>
    <d v="1899-12-30T02:08:24"/>
    <m/>
    <m/>
    <m/>
    <m/>
    <m/>
    <m/>
    <m/>
    <m/>
    <m/>
  </r>
  <r>
    <x v="9"/>
    <s v="2016/2017"/>
    <x v="8"/>
    <s v="CLA"/>
    <s v="CA"/>
    <s v="Academic"/>
    <n v="747"/>
    <n v="746"/>
    <n v="12"/>
    <n v="635"/>
    <n v="180"/>
    <n v="455"/>
    <n v="78"/>
    <d v="1899-12-30T02:20:10"/>
    <d v="1899-12-30T02:03:36"/>
    <m/>
    <m/>
    <m/>
    <m/>
    <m/>
    <m/>
    <m/>
    <m/>
    <m/>
  </r>
  <r>
    <x v="10"/>
    <s v="2016/2017"/>
    <x v="8"/>
    <s v="CLA"/>
    <s v="CA"/>
    <s v="Academic"/>
    <n v="702"/>
    <n v="702"/>
    <n v="11"/>
    <n v="642"/>
    <n v="148"/>
    <n v="494"/>
    <n v="62"/>
    <d v="1899-12-30T02:15:22"/>
    <d v="1899-12-30T02:15:36"/>
    <m/>
    <m/>
    <m/>
    <m/>
    <m/>
    <m/>
    <m/>
    <m/>
    <m/>
  </r>
  <r>
    <x v="11"/>
    <s v="2016/2017"/>
    <x v="8"/>
    <s v="CLA"/>
    <s v="CA"/>
    <s v="Academic"/>
    <n v="535"/>
    <n v="535"/>
    <n v="11"/>
    <n v="466"/>
    <n v="164"/>
    <n v="302"/>
    <n v="47"/>
    <d v="1899-12-30T03:21:22"/>
    <d v="1899-12-30T02:21:22"/>
    <m/>
    <m/>
    <m/>
    <m/>
    <m/>
    <m/>
    <m/>
    <m/>
    <m/>
  </r>
  <r>
    <x v="12"/>
    <s v="2017/2018"/>
    <x v="8"/>
    <s v="CLA"/>
    <s v="CA"/>
    <s v="Academic"/>
    <n v="310"/>
    <n v="310"/>
    <n v="7"/>
    <n v="296"/>
    <n v="92"/>
    <n v="204"/>
    <n v="34"/>
    <d v="1899-12-30T03:17:46"/>
    <d v="1899-12-30T03:13:26"/>
    <m/>
    <m/>
    <m/>
    <m/>
    <m/>
    <m/>
    <m/>
    <m/>
    <m/>
  </r>
  <r>
    <x v="13"/>
    <s v="2017/2018"/>
    <x v="8"/>
    <s v="CLA"/>
    <s v="CA"/>
    <s v="Academic"/>
    <n v="313"/>
    <n v="313"/>
    <n v="5"/>
    <n v="243"/>
    <n v="85"/>
    <n v="158"/>
    <n v="47"/>
    <d v="1899-12-30T03:18:29"/>
    <d v="1899-12-30T02:00:00"/>
    <m/>
    <m/>
    <m/>
    <m/>
    <m/>
    <m/>
    <m/>
    <m/>
    <m/>
  </r>
  <r>
    <x v="14"/>
    <s v="2017/2018"/>
    <x v="8"/>
    <s v="CLA"/>
    <s v="CA"/>
    <s v="Academic"/>
    <n v="442"/>
    <n v="442"/>
    <n v="6"/>
    <n v="368"/>
    <n v="128"/>
    <n v="240"/>
    <n v="71"/>
    <d v="1899-12-30T04:01:26"/>
    <d v="1899-12-30T03:07:41"/>
    <m/>
    <m/>
    <m/>
    <m/>
    <m/>
    <m/>
    <m/>
    <m/>
    <m/>
  </r>
  <r>
    <x v="15"/>
    <s v="2017/2018"/>
    <x v="8"/>
    <s v="CLA"/>
    <s v="CA"/>
    <s v="Academic"/>
    <n v="452"/>
    <n v="452"/>
    <n v="3"/>
    <n v="405"/>
    <n v="138"/>
    <n v="267"/>
    <n v="40"/>
    <d v="1899-12-30T03:21:50"/>
    <d v="1899-12-30T02:12:43"/>
    <m/>
    <m/>
    <m/>
    <m/>
    <m/>
    <m/>
    <m/>
    <m/>
    <m/>
  </r>
  <r>
    <x v="16"/>
    <s v="2017/2018"/>
    <x v="8"/>
    <s v="CLA"/>
    <s v="CA"/>
    <s v="Academic"/>
    <n v="477"/>
    <n v="477"/>
    <n v="2"/>
    <n v="438"/>
    <n v="131"/>
    <n v="307"/>
    <n v="31"/>
    <d v="1899-12-30T03:18:58"/>
    <d v="1899-12-30T01:10:48"/>
    <m/>
    <m/>
    <m/>
    <m/>
    <m/>
    <m/>
    <m/>
    <m/>
    <m/>
  </r>
  <r>
    <x v="17"/>
    <s v="2017/2018"/>
    <x v="8"/>
    <s v="CLA"/>
    <s v="CA"/>
    <s v="Academic"/>
    <n v="124"/>
    <n v="123"/>
    <n v="1"/>
    <n v="136"/>
    <n v="60"/>
    <n v="76"/>
    <n v="30"/>
    <d v="1899-12-30T05:11:46"/>
    <d v="1899-12-30T04:00:43"/>
    <m/>
    <m/>
    <m/>
    <m/>
    <m/>
    <m/>
    <m/>
    <m/>
    <m/>
  </r>
  <r>
    <x v="18"/>
    <s v="2017/2018"/>
    <x v="8"/>
    <s v="CLA"/>
    <s v="CA"/>
    <s v="Academic"/>
    <n v="281"/>
    <n v="281"/>
    <n v="0"/>
    <n v="170"/>
    <n v="49"/>
    <n v="121"/>
    <n v="43"/>
    <d v="1899-12-30T04:11:17"/>
    <d v="1899-12-30T03:20:10"/>
    <m/>
    <m/>
    <m/>
    <m/>
    <m/>
    <m/>
    <m/>
    <m/>
    <m/>
  </r>
  <r>
    <x v="19"/>
    <s v="2017/2018"/>
    <x v="8"/>
    <s v="CLA"/>
    <s v="CA"/>
    <s v="Academic"/>
    <n v="390"/>
    <n v="390"/>
    <n v="0"/>
    <n v="322"/>
    <n v="137"/>
    <n v="185"/>
    <n v="53"/>
    <d v="1899-12-30T04:11:31"/>
    <d v="1899-12-30T03:08:38"/>
    <m/>
    <m/>
    <m/>
    <m/>
    <m/>
    <m/>
    <m/>
    <m/>
    <m/>
  </r>
  <r>
    <x v="20"/>
    <s v="2017/2018"/>
    <x v="8"/>
    <s v="CLA"/>
    <s v="CA"/>
    <s v="Academic"/>
    <n v="537"/>
    <n v="537"/>
    <n v="0"/>
    <n v="490"/>
    <n v="122"/>
    <n v="368"/>
    <n v="59"/>
    <d v="1899-12-30T04:11:17"/>
    <d v="1899-12-30T02:16:34"/>
    <m/>
    <m/>
    <m/>
    <m/>
    <m/>
    <m/>
    <m/>
    <m/>
    <m/>
  </r>
  <r>
    <x v="21"/>
    <s v="2017/2018"/>
    <x v="8"/>
    <s v="CLA"/>
    <s v="CA"/>
    <s v="Academic"/>
    <n v="688"/>
    <n v="688"/>
    <n v="0"/>
    <n v="568"/>
    <n v="166"/>
    <n v="402"/>
    <n v="86"/>
    <d v="1899-12-30T04:16:48"/>
    <d v="1899-12-30T02:19:26"/>
    <m/>
    <m/>
    <m/>
    <m/>
    <m/>
    <m/>
    <m/>
    <m/>
    <m/>
  </r>
  <r>
    <x v="22"/>
    <s v="2017/2018"/>
    <x v="8"/>
    <s v="CLA"/>
    <s v="CA"/>
    <s v="Academic"/>
    <n v="346"/>
    <n v="346"/>
    <n v="0"/>
    <n v="333"/>
    <n v="103"/>
    <n v="230"/>
    <n v="30"/>
    <d v="1899-12-30T04:03:07"/>
    <d v="1899-12-30T05:10:19"/>
    <m/>
    <m/>
    <m/>
    <m/>
    <m/>
    <m/>
    <m/>
    <m/>
    <m/>
  </r>
  <r>
    <x v="23"/>
    <s v="2017/2018"/>
    <x v="8"/>
    <s v="CLA"/>
    <s v="CA"/>
    <s v="Academic"/>
    <n v="341"/>
    <n v="341"/>
    <n v="0"/>
    <n v="294"/>
    <n v="99"/>
    <n v="195"/>
    <n v="31"/>
    <d v="1899-12-30T03:16:34"/>
    <d v="1899-12-30T02:20:10"/>
    <m/>
    <m/>
    <m/>
    <m/>
    <m/>
    <m/>
    <m/>
    <m/>
    <m/>
  </r>
  <r>
    <x v="24"/>
    <s v="2018/2019"/>
    <x v="8"/>
    <s v="CLA"/>
    <s v="CA"/>
    <s v="Academic"/>
    <n v="364"/>
    <n v="364"/>
    <n v="0"/>
    <n v="318"/>
    <n v="114"/>
    <n v="204"/>
    <n v="37"/>
    <d v="1899-12-30T04:16:05"/>
    <d v="1899-12-30T02:17:31"/>
    <m/>
    <m/>
    <m/>
    <m/>
    <m/>
    <m/>
    <m/>
    <m/>
    <m/>
  </r>
  <r>
    <x v="25"/>
    <s v="2018/2019"/>
    <x v="8"/>
    <s v="CLA"/>
    <s v="CA"/>
    <s v="Academic"/>
    <n v="272"/>
    <n v="272"/>
    <n v="0"/>
    <n v="240"/>
    <n v="119"/>
    <n v="121"/>
    <n v="36"/>
    <d v="1899-12-30T06:00:00"/>
    <d v="1899-12-30T04:14:38"/>
    <m/>
    <m/>
    <m/>
    <m/>
    <m/>
    <m/>
    <m/>
    <m/>
    <m/>
  </r>
  <r>
    <x v="26"/>
    <s v="2018/2019"/>
    <x v="8"/>
    <s v="CLA"/>
    <s v="CA"/>
    <s v="Academic"/>
    <n v="264"/>
    <n v="264"/>
    <n v="0"/>
    <n v="215"/>
    <n v="95"/>
    <n v="120"/>
    <n v="26"/>
    <d v="1899-12-30T04:21:07"/>
    <d v="1899-12-30T03:02:53"/>
    <m/>
    <m/>
    <m/>
    <m/>
    <m/>
    <m/>
    <m/>
    <m/>
    <m/>
  </r>
  <r>
    <x v="27"/>
    <s v="2018/2019"/>
    <x v="8"/>
    <s v="CLA"/>
    <s v="CA"/>
    <s v="Academic"/>
    <n v="642"/>
    <n v="642"/>
    <n v="0"/>
    <n v="501"/>
    <n v="157"/>
    <n v="344"/>
    <n v="27"/>
    <d v="1899-12-30T04:13:26"/>
    <d v="1899-12-30T02:22:19"/>
    <m/>
    <m/>
    <m/>
    <m/>
    <m/>
    <m/>
    <m/>
    <m/>
    <m/>
  </r>
  <r>
    <x v="28"/>
    <s v="2018/2019"/>
    <x v="8"/>
    <s v="CLA"/>
    <s v="CA"/>
    <s v="Academic"/>
    <n v="727"/>
    <n v="727"/>
    <n v="0"/>
    <n v="731"/>
    <n v="154"/>
    <n v="577"/>
    <n v="90"/>
    <d v="1899-12-30T03:19:41"/>
    <d v="1899-12-30T03:20:10"/>
    <m/>
    <m/>
    <m/>
    <m/>
    <m/>
    <m/>
    <m/>
    <m/>
    <m/>
  </r>
  <r>
    <x v="29"/>
    <s v="2018/2019"/>
    <x v="8"/>
    <s v="CLA"/>
    <s v="CA"/>
    <s v="Academic"/>
    <n v="179"/>
    <n v="179"/>
    <n v="0"/>
    <n v="170"/>
    <n v="58"/>
    <n v="112"/>
    <n v="33"/>
    <d v="1899-12-30T04:14:38"/>
    <d v="1899-12-30T06:12:29"/>
    <m/>
    <m/>
    <m/>
    <m/>
    <m/>
    <m/>
    <m/>
    <m/>
    <m/>
  </r>
  <r>
    <x v="30"/>
    <s v="2018/2019"/>
    <x v="8"/>
    <s v="CLA"/>
    <s v="CA"/>
    <s v="Academic"/>
    <n v="419"/>
    <n v="419"/>
    <n v="0"/>
    <n v="272"/>
    <n v="88"/>
    <n v="184"/>
    <n v="46"/>
    <d v="1899-12-30T04:12:14"/>
    <d v="1899-12-30T02:02:38"/>
    <m/>
    <m/>
    <m/>
    <m/>
    <m/>
    <m/>
    <m/>
    <m/>
    <m/>
  </r>
  <r>
    <x v="0"/>
    <s v="2016/2017"/>
    <x v="8"/>
    <s v="CLA"/>
    <s v="CA"/>
    <s v="Academic"/>
    <m/>
    <m/>
    <m/>
    <m/>
    <m/>
    <m/>
    <m/>
    <m/>
    <m/>
    <n v="449"/>
    <n v="444"/>
    <n v="7"/>
    <n v="147"/>
    <n v="129"/>
    <n v="18"/>
    <n v="292"/>
    <d v="1899-12-30T00:10:34"/>
    <d v="1899-12-30T00:06:58"/>
  </r>
  <r>
    <x v="0"/>
    <s v="2016/2017"/>
    <x v="9"/>
    <s v="CVM"/>
    <s v="CA"/>
    <s v="Academic"/>
    <n v="4"/>
    <n v="4"/>
    <n v="0"/>
    <n v="2"/>
    <n v="1"/>
    <n v="1"/>
    <n v="0"/>
    <d v="1899-12-30T04:12:00"/>
    <d v="1899-12-30T00:00:00"/>
    <m/>
    <m/>
    <m/>
    <m/>
    <m/>
    <m/>
    <m/>
    <m/>
    <m/>
  </r>
  <r>
    <x v="1"/>
    <s v="2016/2017"/>
    <x v="9"/>
    <s v="CVM"/>
    <s v="CA"/>
    <s v="Academic"/>
    <n v="4"/>
    <n v="4"/>
    <n v="0"/>
    <n v="3"/>
    <n v="3"/>
    <n v="0"/>
    <n v="0"/>
    <d v="1899-12-30T11:00:00"/>
    <d v="1899-12-30T00:00:00"/>
    <m/>
    <m/>
    <m/>
    <m/>
    <m/>
    <m/>
    <m/>
    <m/>
    <m/>
  </r>
  <r>
    <x v="2"/>
    <s v="2016/2017"/>
    <x v="9"/>
    <s v="CVM"/>
    <s v="CA"/>
    <s v="Academic"/>
    <n v="15"/>
    <n v="15"/>
    <n v="2"/>
    <n v="15"/>
    <n v="15"/>
    <n v="0"/>
    <n v="1"/>
    <d v="1899-12-30T09:19:12"/>
    <d v="1899-12-30T06:00:00"/>
    <m/>
    <m/>
    <m/>
    <m/>
    <m/>
    <m/>
    <m/>
    <m/>
    <m/>
  </r>
  <r>
    <x v="3"/>
    <s v="2016/2017"/>
    <x v="9"/>
    <s v="CVM"/>
    <s v="CA"/>
    <s v="Academic"/>
    <n v="13"/>
    <n v="13"/>
    <n v="1"/>
    <n v="9"/>
    <n v="5"/>
    <n v="4"/>
    <n v="3"/>
    <d v="1899-12-30T08:13:26"/>
    <d v="1899-12-30T01:16:05"/>
    <m/>
    <m/>
    <m/>
    <m/>
    <m/>
    <m/>
    <m/>
    <m/>
    <m/>
  </r>
  <r>
    <x v="4"/>
    <s v="2016/2017"/>
    <x v="9"/>
    <s v="CVM"/>
    <s v="CA"/>
    <s v="Academic"/>
    <n v="13"/>
    <n v="13"/>
    <n v="2"/>
    <n v="9"/>
    <n v="2"/>
    <n v="7"/>
    <n v="1"/>
    <d v="1899-12-30T03:07:55"/>
    <d v="1899-12-30T00:00:00"/>
    <m/>
    <m/>
    <m/>
    <m/>
    <m/>
    <m/>
    <m/>
    <m/>
    <m/>
  </r>
  <r>
    <x v="5"/>
    <s v="2016/2017"/>
    <x v="9"/>
    <s v="CVM"/>
    <s v="CA"/>
    <s v="Academic"/>
    <n v="6"/>
    <n v="6"/>
    <n v="1"/>
    <n v="5"/>
    <n v="4"/>
    <n v="1"/>
    <n v="1"/>
    <d v="1899-12-30T05:00:00"/>
    <d v="1899-12-30T02:00:00"/>
    <m/>
    <m/>
    <m/>
    <m/>
    <m/>
    <m/>
    <m/>
    <m/>
    <m/>
  </r>
  <r>
    <x v="6"/>
    <s v="2016/2017"/>
    <x v="9"/>
    <s v="CVM"/>
    <s v="CA"/>
    <s v="Academic"/>
    <n v="13"/>
    <n v="13"/>
    <n v="1"/>
    <n v="6"/>
    <n v="3"/>
    <n v="3"/>
    <n v="0"/>
    <d v="1899-12-30T05:04:05"/>
    <d v="1899-12-30T00:00:00"/>
    <m/>
    <m/>
    <m/>
    <m/>
    <m/>
    <m/>
    <m/>
    <m/>
    <m/>
  </r>
  <r>
    <x v="7"/>
    <s v="2016/2017"/>
    <x v="9"/>
    <s v="CVM"/>
    <s v="CA"/>
    <s v="Academic"/>
    <n v="11"/>
    <n v="11"/>
    <n v="0"/>
    <n v="9"/>
    <n v="4"/>
    <n v="5"/>
    <n v="4"/>
    <d v="1899-12-30T04:02:38"/>
    <d v="1899-12-30T05:12:00"/>
    <m/>
    <m/>
    <m/>
    <m/>
    <m/>
    <m/>
    <m/>
    <m/>
    <m/>
  </r>
  <r>
    <x v="8"/>
    <s v="2016/2017"/>
    <x v="9"/>
    <s v="CVM"/>
    <s v="CA"/>
    <s v="Academic"/>
    <n v="8"/>
    <n v="8"/>
    <n v="1"/>
    <n v="9"/>
    <n v="4"/>
    <n v="5"/>
    <n v="2"/>
    <d v="1899-12-30T10:07:55"/>
    <d v="1899-12-30T01:12:00"/>
    <m/>
    <m/>
    <m/>
    <m/>
    <m/>
    <m/>
    <m/>
    <m/>
    <m/>
  </r>
  <r>
    <x v="9"/>
    <s v="2016/2017"/>
    <x v="9"/>
    <s v="CVM"/>
    <s v="CA"/>
    <s v="Academic"/>
    <n v="3"/>
    <n v="3"/>
    <n v="0"/>
    <n v="2"/>
    <n v="1"/>
    <n v="1"/>
    <n v="0"/>
    <d v="1899-12-30T04:12:00"/>
    <d v="1899-12-30T00:00:00"/>
    <m/>
    <m/>
    <m/>
    <m/>
    <m/>
    <m/>
    <m/>
    <m/>
    <m/>
  </r>
  <r>
    <x v="10"/>
    <s v="2016/2017"/>
    <x v="9"/>
    <s v="CVM"/>
    <s v="CA"/>
    <s v="Academic"/>
    <n v="27"/>
    <n v="27"/>
    <n v="1"/>
    <n v="24"/>
    <n v="15"/>
    <n v="9"/>
    <n v="1"/>
    <d v="1899-12-30T06:07:55"/>
    <d v="1899-12-30T03:00:00"/>
    <m/>
    <m/>
    <m/>
    <m/>
    <m/>
    <m/>
    <m/>
    <m/>
    <m/>
  </r>
  <r>
    <x v="11"/>
    <s v="2016/2017"/>
    <x v="9"/>
    <s v="CVM"/>
    <s v="CA"/>
    <s v="Academic"/>
    <n v="14"/>
    <n v="14"/>
    <n v="2"/>
    <n v="12"/>
    <n v="12"/>
    <n v="0"/>
    <n v="0"/>
    <d v="1899-12-30T07:00:00"/>
    <d v="1899-12-30T00:00:00"/>
    <m/>
    <m/>
    <m/>
    <m/>
    <m/>
    <m/>
    <m/>
    <m/>
    <m/>
  </r>
  <r>
    <x v="12"/>
    <s v="2017/2018"/>
    <x v="9"/>
    <s v="CVM"/>
    <s v="CA"/>
    <s v="Academic"/>
    <n v="9"/>
    <n v="9"/>
    <n v="1"/>
    <n v="6"/>
    <n v="6"/>
    <n v="0"/>
    <n v="1"/>
    <d v="1899-12-30T11:19:55"/>
    <d v="1899-12-30T10:00:00"/>
    <m/>
    <m/>
    <m/>
    <m/>
    <m/>
    <m/>
    <m/>
    <m/>
    <m/>
  </r>
  <r>
    <x v="13"/>
    <s v="2017/2018"/>
    <x v="9"/>
    <s v="CVM"/>
    <s v="CA"/>
    <s v="Academic"/>
    <n v="18"/>
    <n v="18"/>
    <n v="1"/>
    <n v="13"/>
    <n v="10"/>
    <n v="3"/>
    <n v="3"/>
    <d v="1899-12-30T08:14:53"/>
    <d v="1899-12-30T09:16:05"/>
    <m/>
    <m/>
    <m/>
    <m/>
    <m/>
    <m/>
    <m/>
    <m/>
    <m/>
  </r>
  <r>
    <x v="14"/>
    <s v="2017/2018"/>
    <x v="9"/>
    <s v="CVM"/>
    <s v="CA"/>
    <s v="Academic"/>
    <n v="31"/>
    <n v="31"/>
    <n v="0"/>
    <n v="19"/>
    <n v="18"/>
    <n v="1"/>
    <n v="6"/>
    <d v="1899-12-30T11:02:38"/>
    <d v="1899-12-30T05:19:55"/>
    <m/>
    <m/>
    <m/>
    <m/>
    <m/>
    <m/>
    <m/>
    <m/>
    <m/>
  </r>
  <r>
    <x v="15"/>
    <s v="2017/2018"/>
    <x v="9"/>
    <s v="CVM"/>
    <s v="CA"/>
    <s v="Academic"/>
    <n v="32"/>
    <n v="32"/>
    <n v="2"/>
    <n v="27"/>
    <n v="20"/>
    <n v="7"/>
    <n v="5"/>
    <d v="1899-12-30T09:09:50"/>
    <d v="1899-12-30T04:00:00"/>
    <m/>
    <m/>
    <m/>
    <m/>
    <m/>
    <m/>
    <m/>
    <m/>
    <m/>
  </r>
  <r>
    <x v="16"/>
    <s v="2017/2018"/>
    <x v="9"/>
    <s v="CVM"/>
    <s v="CA"/>
    <s v="Academic"/>
    <n v="31"/>
    <n v="31"/>
    <n v="1"/>
    <n v="23"/>
    <n v="16"/>
    <n v="7"/>
    <n v="7"/>
    <d v="1899-12-30T07:11:31"/>
    <d v="1899-12-30T08:03:22"/>
    <m/>
    <m/>
    <m/>
    <m/>
    <m/>
    <m/>
    <m/>
    <m/>
    <m/>
  </r>
  <r>
    <x v="17"/>
    <s v="2017/2018"/>
    <x v="9"/>
    <s v="CVM"/>
    <s v="CA"/>
    <s v="Academic"/>
    <n v="4"/>
    <n v="4"/>
    <n v="1"/>
    <n v="9"/>
    <n v="8"/>
    <n v="1"/>
    <n v="1"/>
    <d v="1899-12-30T13:16:05"/>
    <d v="1899-12-30T02:00:00"/>
    <m/>
    <m/>
    <m/>
    <m/>
    <m/>
    <m/>
    <m/>
    <m/>
    <m/>
  </r>
  <r>
    <x v="18"/>
    <s v="2017/2018"/>
    <x v="9"/>
    <s v="CVM"/>
    <s v="CA"/>
    <s v="Academic"/>
    <n v="29"/>
    <n v="28"/>
    <n v="3"/>
    <n v="20"/>
    <n v="10"/>
    <n v="10"/>
    <n v="2"/>
    <d v="1899-12-30T06:10:48"/>
    <d v="1899-12-30T14:12:00"/>
    <m/>
    <m/>
    <m/>
    <m/>
    <m/>
    <m/>
    <m/>
    <m/>
    <m/>
  </r>
  <r>
    <x v="19"/>
    <s v="2017/2018"/>
    <x v="9"/>
    <s v="CVM"/>
    <s v="CA"/>
    <s v="Academic"/>
    <n v="26"/>
    <n v="26"/>
    <n v="1"/>
    <n v="18"/>
    <n v="11"/>
    <n v="7"/>
    <n v="4"/>
    <d v="1899-12-30T08:09:22"/>
    <d v="1899-12-30T02:12:00"/>
    <m/>
    <m/>
    <m/>
    <m/>
    <m/>
    <m/>
    <m/>
    <m/>
    <m/>
  </r>
  <r>
    <x v="20"/>
    <s v="2017/2018"/>
    <x v="9"/>
    <s v="CVM"/>
    <s v="CA"/>
    <s v="Academic"/>
    <n v="19"/>
    <n v="19"/>
    <n v="1"/>
    <n v="16"/>
    <n v="8"/>
    <n v="8"/>
    <n v="7"/>
    <d v="1899-12-30T08:21:07"/>
    <d v="1899-12-30T09:20:38"/>
    <m/>
    <m/>
    <m/>
    <m/>
    <m/>
    <m/>
    <m/>
    <m/>
    <m/>
  </r>
  <r>
    <x v="21"/>
    <s v="2017/2018"/>
    <x v="9"/>
    <s v="CVM"/>
    <s v="CA"/>
    <s v="Academic"/>
    <n v="12"/>
    <n v="12"/>
    <n v="0"/>
    <n v="11"/>
    <n v="3"/>
    <n v="8"/>
    <n v="2"/>
    <d v="1899-12-30T05:08:38"/>
    <d v="1899-12-30T06:12:00"/>
    <m/>
    <m/>
    <m/>
    <m/>
    <m/>
    <m/>
    <m/>
    <m/>
    <m/>
  </r>
  <r>
    <x v="22"/>
    <s v="2017/2018"/>
    <x v="9"/>
    <s v="CVM"/>
    <s v="CA"/>
    <s v="Academic"/>
    <n v="8"/>
    <n v="8"/>
    <n v="1"/>
    <n v="6"/>
    <n v="4"/>
    <n v="2"/>
    <n v="1"/>
    <d v="1899-12-30T07:16:05"/>
    <d v="1899-12-30T00:00:00"/>
    <m/>
    <m/>
    <m/>
    <m/>
    <m/>
    <m/>
    <m/>
    <m/>
    <m/>
  </r>
  <r>
    <x v="23"/>
    <s v="2017/2018"/>
    <x v="9"/>
    <s v="CVM"/>
    <s v="CA"/>
    <s v="Academic"/>
    <n v="6"/>
    <n v="6"/>
    <n v="0"/>
    <n v="5"/>
    <n v="2"/>
    <n v="3"/>
    <n v="1"/>
    <d v="1899-12-30T04:19:12"/>
    <d v="1899-12-30T13:00:00"/>
    <m/>
    <m/>
    <m/>
    <m/>
    <m/>
    <m/>
    <m/>
    <m/>
    <m/>
  </r>
  <r>
    <x v="24"/>
    <s v="2018/2019"/>
    <x v="9"/>
    <s v="CVM"/>
    <s v="CA"/>
    <s v="Academic"/>
    <n v="13"/>
    <n v="13"/>
    <n v="0"/>
    <n v="11"/>
    <n v="11"/>
    <n v="0"/>
    <n v="1"/>
    <d v="1899-12-30T09:19:41"/>
    <d v="1899-12-30T06:00:00"/>
    <m/>
    <m/>
    <m/>
    <m/>
    <m/>
    <m/>
    <m/>
    <m/>
    <m/>
  </r>
  <r>
    <x v="25"/>
    <s v="2018/2019"/>
    <x v="9"/>
    <s v="CVM"/>
    <s v="CA"/>
    <s v="Academic"/>
    <n v="22"/>
    <n v="22"/>
    <n v="1"/>
    <n v="17"/>
    <n v="12"/>
    <n v="5"/>
    <n v="2"/>
    <d v="1899-12-30T06:05:46"/>
    <d v="1899-12-30T19:00:00"/>
    <m/>
    <m/>
    <m/>
    <m/>
    <m/>
    <m/>
    <m/>
    <m/>
    <m/>
  </r>
  <r>
    <x v="26"/>
    <s v="2018/2019"/>
    <x v="9"/>
    <s v="CVM"/>
    <s v="CA"/>
    <s v="Academic"/>
    <n v="36"/>
    <n v="36"/>
    <n v="2"/>
    <n v="22"/>
    <n v="9"/>
    <n v="13"/>
    <n v="7"/>
    <d v="1899-12-30T06:18:29"/>
    <d v="1899-12-30T01:17:02"/>
    <m/>
    <m/>
    <m/>
    <m/>
    <m/>
    <m/>
    <m/>
    <m/>
    <m/>
  </r>
  <r>
    <x v="27"/>
    <s v="2018/2019"/>
    <x v="9"/>
    <s v="CVM"/>
    <s v="CA"/>
    <s v="Academic"/>
    <n v="37"/>
    <n v="37"/>
    <n v="0"/>
    <n v="32"/>
    <n v="17"/>
    <n v="15"/>
    <n v="5"/>
    <d v="1899-12-30T05:09:50"/>
    <d v="1899-12-30T07:14:24"/>
    <m/>
    <m/>
    <m/>
    <m/>
    <m/>
    <m/>
    <m/>
    <m/>
    <m/>
  </r>
  <r>
    <x v="28"/>
    <s v="2018/2019"/>
    <x v="9"/>
    <s v="CVM"/>
    <s v="CA"/>
    <s v="Academic"/>
    <n v="15"/>
    <n v="14"/>
    <n v="2"/>
    <n v="16"/>
    <n v="5"/>
    <n v="11"/>
    <n v="4"/>
    <d v="1899-12-30T07:09:07"/>
    <d v="1899-12-30T09:00:00"/>
    <m/>
    <m/>
    <m/>
    <m/>
    <m/>
    <m/>
    <m/>
    <m/>
    <m/>
  </r>
  <r>
    <x v="29"/>
    <s v="2018/2019"/>
    <x v="9"/>
    <s v="CVM"/>
    <s v="CA"/>
    <s v="Academic"/>
    <n v="6"/>
    <n v="6"/>
    <n v="1"/>
    <n v="5"/>
    <n v="2"/>
    <n v="3"/>
    <n v="1"/>
    <d v="1899-12-30T03:19:12"/>
    <d v="1899-12-30T00:00:00"/>
    <m/>
    <m/>
    <m/>
    <m/>
    <m/>
    <m/>
    <m/>
    <m/>
    <m/>
  </r>
  <r>
    <x v="30"/>
    <s v="2018/2019"/>
    <x v="9"/>
    <s v="CVM"/>
    <s v="CA"/>
    <s v="Academic"/>
    <n v="32"/>
    <n v="32"/>
    <n v="1"/>
    <n v="21"/>
    <n v="8"/>
    <n v="13"/>
    <n v="4"/>
    <d v="1899-12-30T07:01:12"/>
    <d v="1899-12-30T02:00:00"/>
    <m/>
    <m/>
    <m/>
    <m/>
    <m/>
    <m/>
    <m/>
    <m/>
    <m/>
  </r>
  <r>
    <x v="0"/>
    <s v="2016/2017"/>
    <x v="9"/>
    <s v="CVM"/>
    <s v="CA"/>
    <s v="Academic"/>
    <m/>
    <m/>
    <m/>
    <m/>
    <m/>
    <m/>
    <m/>
    <m/>
    <m/>
    <n v="22"/>
    <n v="22"/>
    <n v="1"/>
    <n v="14"/>
    <n v="13"/>
    <n v="1"/>
    <n v="7"/>
    <d v="1899-12-30T00:10:19"/>
    <d v="1899-12-30T00:20:38"/>
  </r>
  <r>
    <x v="0"/>
    <s v="2016/2017"/>
    <x v="10"/>
    <s v="MB@"/>
    <s v="CA"/>
    <s v="Academic"/>
    <n v="59"/>
    <n v="59"/>
    <n v="0"/>
    <n v="65"/>
    <n v="28"/>
    <n v="37"/>
    <n v="4"/>
    <d v="1899-12-30T03:03:22"/>
    <d v="1899-12-30T04:18:00"/>
    <m/>
    <m/>
    <m/>
    <m/>
    <m/>
    <m/>
    <m/>
    <m/>
    <m/>
  </r>
  <r>
    <x v="1"/>
    <s v="2016/2017"/>
    <x v="10"/>
    <s v="MB@"/>
    <s v="CA"/>
    <s v="Academic"/>
    <n v="77"/>
    <n v="76"/>
    <n v="1"/>
    <n v="62"/>
    <n v="39"/>
    <n v="23"/>
    <n v="6"/>
    <d v="1899-12-30T04:23:17"/>
    <d v="1899-12-30T00:16:05"/>
    <m/>
    <m/>
    <m/>
    <m/>
    <m/>
    <m/>
    <m/>
    <m/>
    <m/>
  </r>
  <r>
    <x v="2"/>
    <s v="2016/2017"/>
    <x v="10"/>
    <s v="MB@"/>
    <s v="CA"/>
    <s v="Academic"/>
    <n v="292"/>
    <n v="291"/>
    <n v="0"/>
    <n v="259"/>
    <n v="49"/>
    <n v="210"/>
    <n v="20"/>
    <d v="1899-12-30T02:09:50"/>
    <d v="1899-12-30T04:04:48"/>
    <m/>
    <m/>
    <m/>
    <m/>
    <m/>
    <m/>
    <m/>
    <m/>
    <m/>
  </r>
  <r>
    <x v="3"/>
    <s v="2016/2017"/>
    <x v="10"/>
    <s v="MB@"/>
    <s v="CA"/>
    <s v="Academic"/>
    <n v="270"/>
    <n v="269"/>
    <n v="2"/>
    <n v="239"/>
    <n v="84"/>
    <n v="155"/>
    <n v="36"/>
    <d v="1899-12-30T03:12:58"/>
    <d v="1899-12-30T02:20:38"/>
    <m/>
    <m/>
    <m/>
    <m/>
    <m/>
    <m/>
    <m/>
    <m/>
    <m/>
  </r>
  <r>
    <x v="4"/>
    <s v="2016/2017"/>
    <x v="10"/>
    <s v="MB@"/>
    <s v="CA"/>
    <s v="Academic"/>
    <n v="133"/>
    <n v="133"/>
    <n v="4"/>
    <n v="111"/>
    <n v="35"/>
    <n v="76"/>
    <n v="24"/>
    <d v="1899-12-30T02:18:29"/>
    <d v="1899-12-30T05:17:02"/>
    <m/>
    <m/>
    <m/>
    <m/>
    <m/>
    <m/>
    <m/>
    <m/>
    <m/>
  </r>
  <r>
    <x v="5"/>
    <s v="2016/2017"/>
    <x v="10"/>
    <s v="MB@"/>
    <s v="CA"/>
    <s v="Academic"/>
    <n v="92"/>
    <n v="92"/>
    <n v="3"/>
    <n v="89"/>
    <n v="29"/>
    <n v="60"/>
    <n v="11"/>
    <d v="1899-12-30T03:19:26"/>
    <d v="1899-12-30T03:00:00"/>
    <m/>
    <m/>
    <m/>
    <m/>
    <m/>
    <m/>
    <m/>
    <m/>
    <m/>
  </r>
  <r>
    <x v="6"/>
    <s v="2016/2017"/>
    <x v="10"/>
    <s v="MB@"/>
    <s v="CA"/>
    <s v="Academic"/>
    <n v="121"/>
    <n v="121"/>
    <n v="1"/>
    <n v="85"/>
    <n v="44"/>
    <n v="41"/>
    <n v="9"/>
    <d v="1899-12-30T04:11:46"/>
    <d v="1899-12-30T02:21:22"/>
    <m/>
    <m/>
    <m/>
    <m/>
    <m/>
    <m/>
    <m/>
    <m/>
    <m/>
  </r>
  <r>
    <x v="7"/>
    <s v="2016/2017"/>
    <x v="10"/>
    <s v="MB@"/>
    <s v="CA"/>
    <s v="Academic"/>
    <n v="169"/>
    <n v="168"/>
    <n v="5"/>
    <n v="154"/>
    <n v="44"/>
    <n v="110"/>
    <n v="16"/>
    <d v="1899-12-30T02:22:19"/>
    <d v="1899-12-30T04:15:07"/>
    <m/>
    <m/>
    <m/>
    <m/>
    <m/>
    <m/>
    <m/>
    <m/>
    <m/>
  </r>
  <r>
    <x v="8"/>
    <s v="2016/2017"/>
    <x v="10"/>
    <s v="MB@"/>
    <s v="CA"/>
    <s v="Academic"/>
    <n v="240"/>
    <n v="240"/>
    <n v="4"/>
    <n v="207"/>
    <n v="53"/>
    <n v="154"/>
    <n v="31"/>
    <d v="1899-12-30T02:14:10"/>
    <d v="1899-12-30T04:20:10"/>
    <m/>
    <m/>
    <m/>
    <m/>
    <m/>
    <m/>
    <m/>
    <m/>
    <m/>
  </r>
  <r>
    <x v="9"/>
    <s v="2016/2017"/>
    <x v="10"/>
    <s v="MB@"/>
    <s v="CA"/>
    <s v="Academic"/>
    <n v="253"/>
    <n v="252"/>
    <n v="3"/>
    <n v="221"/>
    <n v="60"/>
    <n v="161"/>
    <n v="19"/>
    <d v="1899-12-30T03:02:24"/>
    <d v="1899-12-30T03:15:07"/>
    <m/>
    <m/>
    <m/>
    <m/>
    <m/>
    <m/>
    <m/>
    <m/>
    <m/>
  </r>
  <r>
    <x v="10"/>
    <s v="2016/2017"/>
    <x v="10"/>
    <s v="MB@"/>
    <s v="CA"/>
    <s v="Academic"/>
    <n v="189"/>
    <n v="179"/>
    <n v="4"/>
    <n v="146"/>
    <n v="51"/>
    <n v="95"/>
    <n v="29"/>
    <d v="1899-12-30T03:12:00"/>
    <d v="1899-12-30T05:06:43"/>
    <m/>
    <m/>
    <m/>
    <m/>
    <m/>
    <m/>
    <m/>
    <m/>
    <m/>
  </r>
  <r>
    <x v="11"/>
    <s v="2016/2017"/>
    <x v="10"/>
    <s v="MB@"/>
    <s v="CA"/>
    <s v="Academic"/>
    <n v="158"/>
    <n v="156"/>
    <n v="11"/>
    <n v="159"/>
    <n v="58"/>
    <n v="101"/>
    <n v="20"/>
    <d v="1899-12-30T03:13:26"/>
    <d v="1899-12-30T06:18:00"/>
    <m/>
    <m/>
    <m/>
    <m/>
    <m/>
    <m/>
    <m/>
    <m/>
    <m/>
  </r>
  <r>
    <x v="12"/>
    <s v="2017/2018"/>
    <x v="10"/>
    <s v="MB@"/>
    <s v="CA"/>
    <s v="Academic"/>
    <n v="114"/>
    <n v="114"/>
    <n v="3"/>
    <n v="101"/>
    <n v="18"/>
    <n v="83"/>
    <n v="4"/>
    <d v="1899-12-30T02:16:34"/>
    <d v="1899-12-30T05:18:00"/>
    <m/>
    <m/>
    <m/>
    <m/>
    <m/>
    <m/>
    <m/>
    <m/>
    <m/>
  </r>
  <r>
    <x v="13"/>
    <s v="2017/2018"/>
    <x v="10"/>
    <s v="MB@"/>
    <s v="CA"/>
    <s v="Academic"/>
    <n v="110"/>
    <n v="110"/>
    <n v="1"/>
    <n v="90"/>
    <n v="20"/>
    <n v="70"/>
    <n v="11"/>
    <d v="1899-12-30T02:14:10"/>
    <d v="1899-12-30T01:10:48"/>
    <m/>
    <m/>
    <m/>
    <m/>
    <m/>
    <m/>
    <m/>
    <m/>
    <m/>
  </r>
  <r>
    <x v="14"/>
    <s v="2017/2018"/>
    <x v="10"/>
    <s v="MB@"/>
    <s v="CA"/>
    <s v="Academic"/>
    <n v="157"/>
    <n v="157"/>
    <n v="0"/>
    <n v="147"/>
    <n v="42"/>
    <n v="105"/>
    <n v="25"/>
    <d v="1899-12-30T03:04:48"/>
    <d v="1899-12-30T02:00:00"/>
    <m/>
    <m/>
    <m/>
    <m/>
    <m/>
    <m/>
    <m/>
    <m/>
    <m/>
  </r>
  <r>
    <x v="15"/>
    <s v="2017/2018"/>
    <x v="10"/>
    <s v="MB@"/>
    <s v="CA"/>
    <s v="Academic"/>
    <n v="139"/>
    <n v="138"/>
    <n v="3"/>
    <n v="106"/>
    <n v="25"/>
    <n v="81"/>
    <n v="19"/>
    <d v="1899-12-30T02:04:05"/>
    <d v="1899-12-30T03:18:58"/>
    <m/>
    <m/>
    <m/>
    <m/>
    <m/>
    <m/>
    <m/>
    <m/>
    <m/>
  </r>
  <r>
    <x v="16"/>
    <s v="2017/2018"/>
    <x v="10"/>
    <s v="MB@"/>
    <s v="CA"/>
    <s v="Academic"/>
    <n v="101"/>
    <n v="101"/>
    <n v="1"/>
    <n v="84"/>
    <n v="21"/>
    <n v="63"/>
    <n v="14"/>
    <d v="1899-12-30T02:19:12"/>
    <d v="1899-12-30T01:12:00"/>
    <m/>
    <m/>
    <m/>
    <m/>
    <m/>
    <m/>
    <m/>
    <m/>
    <m/>
  </r>
  <r>
    <x v="17"/>
    <s v="2017/2018"/>
    <x v="10"/>
    <s v="MB@"/>
    <s v="CA"/>
    <s v="Academic"/>
    <n v="60"/>
    <n v="60"/>
    <n v="0"/>
    <n v="59"/>
    <n v="11"/>
    <n v="48"/>
    <n v="11"/>
    <d v="1899-12-30T03:00:43"/>
    <d v="1899-12-30T04:13:12"/>
    <m/>
    <m/>
    <m/>
    <m/>
    <m/>
    <m/>
    <m/>
    <m/>
    <m/>
  </r>
  <r>
    <x v="18"/>
    <s v="2017/2018"/>
    <x v="10"/>
    <s v="MB@"/>
    <s v="CA"/>
    <s v="Academic"/>
    <n v="129"/>
    <n v="129"/>
    <n v="4"/>
    <n v="92"/>
    <n v="31"/>
    <n v="61"/>
    <n v="12"/>
    <d v="1899-12-30T04:06:00"/>
    <d v="1899-12-30T02:16:05"/>
    <m/>
    <m/>
    <m/>
    <m/>
    <m/>
    <m/>
    <m/>
    <m/>
    <m/>
  </r>
  <r>
    <x v="19"/>
    <s v="2017/2018"/>
    <x v="10"/>
    <s v="MB@"/>
    <s v="CA"/>
    <s v="Academic"/>
    <n v="149"/>
    <n v="148"/>
    <n v="3"/>
    <n v="126"/>
    <n v="36"/>
    <n v="90"/>
    <n v="21"/>
    <d v="1899-12-30T03:18:29"/>
    <d v="1899-12-30T02:07:55"/>
    <m/>
    <m/>
    <m/>
    <m/>
    <m/>
    <m/>
    <m/>
    <m/>
    <m/>
  </r>
  <r>
    <x v="20"/>
    <s v="2017/2018"/>
    <x v="10"/>
    <s v="MB@"/>
    <s v="CA"/>
    <s v="Academic"/>
    <n v="96"/>
    <n v="95"/>
    <n v="4"/>
    <n v="101"/>
    <n v="43"/>
    <n v="58"/>
    <n v="9"/>
    <d v="1899-12-30T05:03:07"/>
    <d v="1899-12-30T02:07:55"/>
    <m/>
    <m/>
    <m/>
    <m/>
    <m/>
    <m/>
    <m/>
    <m/>
    <m/>
  </r>
  <r>
    <x v="21"/>
    <s v="2017/2018"/>
    <x v="10"/>
    <s v="MB@"/>
    <s v="CA"/>
    <s v="Academic"/>
    <n v="111"/>
    <n v="111"/>
    <n v="2"/>
    <n v="91"/>
    <n v="28"/>
    <n v="63"/>
    <n v="12"/>
    <d v="1899-12-30T02:23:31"/>
    <d v="1899-12-30T05:22:05"/>
    <m/>
    <m/>
    <m/>
    <m/>
    <m/>
    <m/>
    <m/>
    <m/>
    <m/>
  </r>
  <r>
    <x v="22"/>
    <s v="2017/2018"/>
    <x v="10"/>
    <s v="MB@"/>
    <s v="CA"/>
    <s v="Academic"/>
    <n v="98"/>
    <n v="98"/>
    <n v="1"/>
    <n v="79"/>
    <n v="25"/>
    <n v="54"/>
    <n v="8"/>
    <d v="1899-12-30T03:14:10"/>
    <d v="1899-12-30T08:09:07"/>
    <m/>
    <m/>
    <m/>
    <m/>
    <m/>
    <m/>
    <m/>
    <m/>
    <m/>
  </r>
  <r>
    <x v="23"/>
    <s v="2017/2018"/>
    <x v="10"/>
    <s v="MB@"/>
    <s v="CA"/>
    <s v="Academic"/>
    <n v="88"/>
    <n v="88"/>
    <n v="1"/>
    <n v="89"/>
    <n v="27"/>
    <n v="62"/>
    <n v="14"/>
    <d v="1899-12-30T04:12:29"/>
    <d v="1899-12-30T10:03:22"/>
    <m/>
    <m/>
    <m/>
    <m/>
    <m/>
    <m/>
    <m/>
    <m/>
    <m/>
  </r>
  <r>
    <x v="24"/>
    <s v="2018/2019"/>
    <x v="10"/>
    <s v="MB@"/>
    <s v="CA"/>
    <s v="Academic"/>
    <n v="91"/>
    <n v="91"/>
    <n v="0"/>
    <n v="76"/>
    <n v="17"/>
    <n v="59"/>
    <n v="9"/>
    <d v="1899-12-30T03:00:58"/>
    <d v="1899-12-30T02:21:22"/>
    <m/>
    <m/>
    <m/>
    <m/>
    <m/>
    <m/>
    <m/>
    <m/>
    <m/>
  </r>
  <r>
    <x v="25"/>
    <s v="2018/2019"/>
    <x v="10"/>
    <s v="MB@"/>
    <s v="CA"/>
    <s v="Academic"/>
    <n v="88"/>
    <n v="87"/>
    <n v="1"/>
    <n v="76"/>
    <n v="29"/>
    <n v="47"/>
    <n v="8"/>
    <d v="1899-12-30T03:20:38"/>
    <d v="1899-12-30T03:00:00"/>
    <m/>
    <m/>
    <m/>
    <m/>
    <m/>
    <m/>
    <m/>
    <m/>
    <m/>
  </r>
  <r>
    <x v="26"/>
    <s v="2018/2019"/>
    <x v="10"/>
    <s v="MB@"/>
    <s v="CA"/>
    <s v="Academic"/>
    <n v="130"/>
    <n v="129"/>
    <n v="0"/>
    <n v="92"/>
    <n v="32"/>
    <n v="60"/>
    <n v="22"/>
    <d v="1899-12-30T03:20:10"/>
    <d v="1899-12-30T04:21:50"/>
    <m/>
    <m/>
    <m/>
    <m/>
    <m/>
    <m/>
    <m/>
    <m/>
    <m/>
  </r>
  <r>
    <x v="27"/>
    <s v="2018/2019"/>
    <x v="10"/>
    <s v="MB@"/>
    <s v="CA"/>
    <s v="Academic"/>
    <n v="255"/>
    <n v="254"/>
    <n v="5"/>
    <n v="228"/>
    <n v="37"/>
    <n v="191"/>
    <n v="24"/>
    <d v="1899-12-30T02:15:07"/>
    <d v="1899-12-30T05:05:02"/>
    <m/>
    <m/>
    <m/>
    <m/>
    <m/>
    <m/>
    <m/>
    <m/>
    <m/>
  </r>
  <r>
    <x v="28"/>
    <s v="2018/2019"/>
    <x v="10"/>
    <s v="MB@"/>
    <s v="CA"/>
    <s v="Academic"/>
    <n v="142"/>
    <n v="140"/>
    <n v="1"/>
    <n v="135"/>
    <n v="30"/>
    <n v="105"/>
    <n v="17"/>
    <d v="1899-12-30T02:23:46"/>
    <d v="1899-12-30T04:11:17"/>
    <m/>
    <m/>
    <m/>
    <m/>
    <m/>
    <m/>
    <m/>
    <m/>
    <m/>
  </r>
  <r>
    <x v="29"/>
    <s v="2018/2019"/>
    <x v="10"/>
    <s v="MB@"/>
    <s v="CA"/>
    <s v="Academic"/>
    <n v="108"/>
    <n v="107"/>
    <n v="2"/>
    <n v="104"/>
    <n v="24"/>
    <n v="80"/>
    <n v="9"/>
    <d v="1899-12-30T02:18:58"/>
    <d v="1899-12-30T04:18:43"/>
    <m/>
    <m/>
    <m/>
    <m/>
    <m/>
    <m/>
    <m/>
    <m/>
    <m/>
  </r>
  <r>
    <x v="30"/>
    <s v="2018/2019"/>
    <x v="10"/>
    <s v="MB@"/>
    <s v="CA"/>
    <s v="Academic"/>
    <n v="124"/>
    <n v="124"/>
    <n v="6"/>
    <n v="92"/>
    <n v="31"/>
    <n v="61"/>
    <n v="8"/>
    <d v="1899-12-30T03:09:07"/>
    <d v="1899-12-30T05:09:07"/>
    <m/>
    <m/>
    <m/>
    <m/>
    <m/>
    <m/>
    <m/>
    <m/>
    <m/>
  </r>
  <r>
    <x v="0"/>
    <s v="2016/2017"/>
    <x v="10"/>
    <s v="MB@"/>
    <s v="CA"/>
    <s v="Academic"/>
    <m/>
    <m/>
    <m/>
    <m/>
    <m/>
    <m/>
    <m/>
    <m/>
    <m/>
    <n v="84"/>
    <n v="84"/>
    <n v="2"/>
    <n v="55"/>
    <n v="41"/>
    <n v="14"/>
    <n v="24"/>
    <d v="1899-12-30T00:21:50"/>
    <d v="1899-12-30T00:10:05"/>
  </r>
  <r>
    <x v="0"/>
    <s v="2016/2017"/>
    <x v="19"/>
    <s v="MFL"/>
    <s v="CA"/>
    <s v="Academic"/>
    <n v="6"/>
    <n v="6"/>
    <n v="0"/>
    <n v="8"/>
    <n v="3"/>
    <n v="5"/>
    <n v="0"/>
    <d v="1899-12-30T07:21:07"/>
    <d v="1899-12-30T00:00:00"/>
    <m/>
    <m/>
    <m/>
    <m/>
    <m/>
    <m/>
    <m/>
    <m/>
    <m/>
  </r>
  <r>
    <x v="1"/>
    <s v="2016/2017"/>
    <x v="19"/>
    <s v="MFL"/>
    <s v="CA"/>
    <s v="Academic"/>
    <n v="20"/>
    <n v="20"/>
    <n v="0"/>
    <n v="14"/>
    <n v="1"/>
    <n v="13"/>
    <n v="0"/>
    <d v="1899-12-30T04:08:38"/>
    <d v="1899-12-30T00:00:00"/>
    <m/>
    <m/>
    <m/>
    <m/>
    <m/>
    <m/>
    <m/>
    <m/>
    <m/>
  </r>
  <r>
    <x v="2"/>
    <s v="2016/2017"/>
    <x v="19"/>
    <s v="MFL"/>
    <s v="CA"/>
    <s v="Academic"/>
    <n v="11"/>
    <n v="11"/>
    <n v="0"/>
    <n v="6"/>
    <n v="0"/>
    <n v="6"/>
    <n v="8"/>
    <d v="1899-12-30T05:04:05"/>
    <d v="1899-12-30T07:03:07"/>
    <m/>
    <m/>
    <m/>
    <m/>
    <m/>
    <m/>
    <m/>
    <m/>
    <m/>
  </r>
  <r>
    <x v="3"/>
    <s v="2016/2017"/>
    <x v="19"/>
    <s v="MFL"/>
    <s v="CA"/>
    <s v="Academic"/>
    <n v="4"/>
    <n v="4"/>
    <n v="1"/>
    <n v="4"/>
    <n v="0"/>
    <n v="4"/>
    <n v="0"/>
    <d v="1899-12-30T04:12:00"/>
    <d v="1899-12-30T00:00:00"/>
    <m/>
    <m/>
    <m/>
    <m/>
    <m/>
    <m/>
    <m/>
    <m/>
    <m/>
  </r>
  <r>
    <x v="4"/>
    <s v="2016/2017"/>
    <x v="19"/>
    <s v="MFL"/>
    <s v="CA"/>
    <s v="Academic"/>
    <n v="4"/>
    <n v="4"/>
    <n v="0"/>
    <n v="1"/>
    <n v="0"/>
    <n v="1"/>
    <n v="0"/>
    <d v="1899-12-30T00:00:00"/>
    <d v="1899-12-30T00:00:00"/>
    <m/>
    <m/>
    <m/>
    <m/>
    <m/>
    <m/>
    <m/>
    <m/>
    <m/>
  </r>
  <r>
    <x v="5"/>
    <s v="2016/2017"/>
    <x v="19"/>
    <s v="MFL"/>
    <s v="CA"/>
    <s v="Academic"/>
    <n v="6"/>
    <n v="4"/>
    <n v="1"/>
    <n v="6"/>
    <n v="0"/>
    <n v="6"/>
    <n v="2"/>
    <d v="1899-12-30T04:12:00"/>
    <d v="1899-12-30T00:00:00"/>
    <m/>
    <m/>
    <m/>
    <m/>
    <m/>
    <m/>
    <m/>
    <m/>
    <m/>
  </r>
  <r>
    <x v="6"/>
    <s v="2016/2017"/>
    <x v="19"/>
    <s v="MFL"/>
    <s v="CA"/>
    <s v="Academic"/>
    <n v="6"/>
    <n v="5"/>
    <n v="1"/>
    <n v="1"/>
    <n v="0"/>
    <n v="1"/>
    <n v="1"/>
    <d v="1899-12-30T00:00:00"/>
    <d v="1899-12-30T00:00:00"/>
    <m/>
    <m/>
    <m/>
    <m/>
    <m/>
    <m/>
    <m/>
    <m/>
    <m/>
  </r>
  <r>
    <x v="7"/>
    <s v="2016/2017"/>
    <x v="19"/>
    <s v="MFL"/>
    <s v="CA"/>
    <s v="Academic"/>
    <n v="9"/>
    <n v="8"/>
    <n v="1"/>
    <n v="8"/>
    <n v="3"/>
    <n v="5"/>
    <n v="0"/>
    <d v="1899-12-30T06:18:00"/>
    <d v="1899-12-30T00:00:00"/>
    <m/>
    <m/>
    <m/>
    <m/>
    <m/>
    <m/>
    <m/>
    <m/>
    <m/>
  </r>
  <r>
    <x v="8"/>
    <s v="2016/2017"/>
    <x v="19"/>
    <s v="MFL"/>
    <s v="CA"/>
    <s v="Academic"/>
    <n v="11"/>
    <n v="8"/>
    <n v="2"/>
    <n v="11"/>
    <n v="0"/>
    <n v="11"/>
    <n v="0"/>
    <d v="1899-12-30T03:19:41"/>
    <d v="1899-12-30T00:00:00"/>
    <m/>
    <m/>
    <m/>
    <m/>
    <m/>
    <m/>
    <m/>
    <m/>
    <m/>
  </r>
  <r>
    <x v="9"/>
    <s v="2016/2017"/>
    <x v="19"/>
    <s v="MFL"/>
    <s v="CA"/>
    <s v="Academic"/>
    <n v="7"/>
    <n v="7"/>
    <n v="0"/>
    <n v="5"/>
    <n v="2"/>
    <n v="3"/>
    <n v="0"/>
    <d v="1899-12-30T07:14:24"/>
    <d v="1899-12-30T00:00:00"/>
    <m/>
    <m/>
    <m/>
    <m/>
    <m/>
    <m/>
    <m/>
    <m/>
    <m/>
  </r>
  <r>
    <x v="10"/>
    <s v="2016/2017"/>
    <x v="19"/>
    <s v="MFL"/>
    <s v="CA"/>
    <s v="Academic"/>
    <n v="6"/>
    <n v="6"/>
    <n v="0"/>
    <n v="5"/>
    <n v="3"/>
    <n v="2"/>
    <n v="3"/>
    <d v="1899-12-30T04:00:00"/>
    <d v="1899-12-30T04:00:00"/>
    <m/>
    <m/>
    <m/>
    <m/>
    <m/>
    <m/>
    <m/>
    <m/>
    <m/>
  </r>
  <r>
    <x v="11"/>
    <s v="2016/2017"/>
    <x v="19"/>
    <s v="MFL"/>
    <s v="CA"/>
    <s v="Academic"/>
    <n v="9"/>
    <n v="9"/>
    <n v="0"/>
    <n v="6"/>
    <n v="0"/>
    <n v="6"/>
    <n v="2"/>
    <d v="1899-12-30T07:16:05"/>
    <d v="1899-12-30T00:12:00"/>
    <m/>
    <m/>
    <m/>
    <m/>
    <m/>
    <m/>
    <m/>
    <m/>
    <m/>
  </r>
  <r>
    <x v="12"/>
    <s v="2017/2018"/>
    <x v="19"/>
    <s v="MFL"/>
    <s v="CA"/>
    <s v="Academic"/>
    <n v="25"/>
    <n v="25"/>
    <n v="1"/>
    <n v="16"/>
    <n v="4"/>
    <n v="12"/>
    <n v="6"/>
    <d v="1899-12-30T04:13:26"/>
    <d v="1899-12-30T03:00:00"/>
    <m/>
    <m/>
    <m/>
    <m/>
    <m/>
    <m/>
    <m/>
    <m/>
    <m/>
  </r>
  <r>
    <x v="13"/>
    <s v="2017/2018"/>
    <x v="19"/>
    <s v="MFL"/>
    <s v="CA"/>
    <s v="Academic"/>
    <n v="18"/>
    <n v="18"/>
    <n v="0"/>
    <n v="15"/>
    <n v="2"/>
    <n v="13"/>
    <n v="3"/>
    <d v="1899-12-30T06:07:55"/>
    <d v="1899-12-30T06:00:00"/>
    <m/>
    <m/>
    <m/>
    <m/>
    <m/>
    <m/>
    <m/>
    <m/>
    <m/>
  </r>
  <r>
    <x v="14"/>
    <s v="2017/2018"/>
    <x v="19"/>
    <s v="MFL"/>
    <s v="CA"/>
    <s v="Academic"/>
    <n v="6"/>
    <n v="6"/>
    <n v="2"/>
    <n v="6"/>
    <n v="1"/>
    <n v="5"/>
    <n v="1"/>
    <d v="1899-12-30T09:04:05"/>
    <d v="1899-12-30T02:00:00"/>
    <m/>
    <m/>
    <m/>
    <m/>
    <m/>
    <m/>
    <m/>
    <m/>
    <m/>
  </r>
  <r>
    <x v="15"/>
    <s v="2017/2018"/>
    <x v="19"/>
    <s v="MFL"/>
    <s v="CA"/>
    <s v="Academic"/>
    <n v="11"/>
    <n v="11"/>
    <n v="1"/>
    <n v="9"/>
    <n v="2"/>
    <n v="7"/>
    <n v="1"/>
    <d v="1899-12-30T04:18:43"/>
    <d v="1899-12-30T03:00:00"/>
    <m/>
    <m/>
    <m/>
    <m/>
    <m/>
    <m/>
    <m/>
    <m/>
    <m/>
  </r>
  <r>
    <x v="16"/>
    <s v="2017/2018"/>
    <x v="19"/>
    <s v="MFL"/>
    <s v="CA"/>
    <s v="Academic"/>
    <n v="3"/>
    <n v="3"/>
    <n v="0"/>
    <n v="2"/>
    <n v="1"/>
    <n v="1"/>
    <n v="0"/>
    <d v="1899-12-30T08:00:00"/>
    <d v="1899-12-30T00:00:00"/>
    <m/>
    <m/>
    <m/>
    <m/>
    <m/>
    <m/>
    <m/>
    <m/>
    <m/>
  </r>
  <r>
    <x v="17"/>
    <s v="2017/2018"/>
    <x v="19"/>
    <s v="MFL"/>
    <s v="CA"/>
    <s v="Academic"/>
    <n v="6"/>
    <n v="6"/>
    <n v="0"/>
    <n v="4"/>
    <n v="0"/>
    <n v="4"/>
    <n v="2"/>
    <d v="1899-12-30T03:18:00"/>
    <d v="1899-12-30T06:00:00"/>
    <m/>
    <m/>
    <m/>
    <m/>
    <m/>
    <m/>
    <m/>
    <m/>
    <m/>
  </r>
  <r>
    <x v="18"/>
    <s v="2017/2018"/>
    <x v="19"/>
    <s v="MFL"/>
    <s v="CA"/>
    <s v="Academic"/>
    <n v="19"/>
    <n v="19"/>
    <n v="1"/>
    <n v="11"/>
    <n v="4"/>
    <n v="7"/>
    <n v="4"/>
    <d v="1899-12-30T05:02:10"/>
    <d v="1899-12-30T07:00:00"/>
    <m/>
    <m/>
    <m/>
    <m/>
    <m/>
    <m/>
    <m/>
    <m/>
    <m/>
  </r>
  <r>
    <x v="19"/>
    <s v="2017/2018"/>
    <x v="19"/>
    <s v="MFL"/>
    <s v="CA"/>
    <s v="Academic"/>
    <n v="4"/>
    <n v="4"/>
    <n v="0"/>
    <n v="6"/>
    <n v="1"/>
    <n v="5"/>
    <n v="0"/>
    <d v="1899-12-30T16:16:05"/>
    <d v="1899-12-30T00:00:00"/>
    <m/>
    <m/>
    <m/>
    <m/>
    <m/>
    <m/>
    <m/>
    <m/>
    <m/>
  </r>
  <r>
    <x v="20"/>
    <s v="2017/2018"/>
    <x v="19"/>
    <s v="MFL"/>
    <s v="CA"/>
    <s v="Academic"/>
    <n v="8"/>
    <n v="8"/>
    <n v="0"/>
    <n v="7"/>
    <n v="0"/>
    <n v="7"/>
    <n v="2"/>
    <d v="1899-12-30T02:06:58"/>
    <d v="1899-12-30T04:00:00"/>
    <m/>
    <m/>
    <m/>
    <m/>
    <m/>
    <m/>
    <m/>
    <m/>
    <m/>
  </r>
  <r>
    <x v="21"/>
    <s v="2017/2018"/>
    <x v="19"/>
    <s v="MFL"/>
    <s v="CA"/>
    <s v="Academic"/>
    <n v="6"/>
    <n v="6"/>
    <n v="0"/>
    <n v="5"/>
    <n v="1"/>
    <n v="4"/>
    <n v="0"/>
    <d v="1899-12-30T04:19:12"/>
    <d v="1899-12-30T00:00:00"/>
    <m/>
    <m/>
    <m/>
    <m/>
    <m/>
    <m/>
    <m/>
    <m/>
    <m/>
  </r>
  <r>
    <x v="22"/>
    <s v="2017/2018"/>
    <x v="19"/>
    <s v="MFL"/>
    <s v="CA"/>
    <s v="Academic"/>
    <n v="14"/>
    <n v="14"/>
    <n v="0"/>
    <n v="12"/>
    <n v="4"/>
    <n v="8"/>
    <n v="2"/>
    <d v="1899-12-30T05:04:05"/>
    <d v="1899-12-30T01:00:00"/>
    <m/>
    <m/>
    <m/>
    <m/>
    <m/>
    <m/>
    <m/>
    <m/>
    <m/>
  </r>
  <r>
    <x v="23"/>
    <s v="2017/2018"/>
    <x v="19"/>
    <s v="MFL"/>
    <s v="CA"/>
    <s v="Academic"/>
    <n v="5"/>
    <n v="5"/>
    <n v="0"/>
    <n v="5"/>
    <n v="0"/>
    <n v="5"/>
    <n v="2"/>
    <d v="1899-12-30T04:14:24"/>
    <d v="1899-12-30T17:12:00"/>
    <m/>
    <m/>
    <m/>
    <m/>
    <m/>
    <m/>
    <m/>
    <m/>
    <m/>
  </r>
  <r>
    <x v="25"/>
    <s v="2018/2019"/>
    <x v="19"/>
    <s v="MFL"/>
    <s v="CA"/>
    <s v="Academic"/>
    <n v="7"/>
    <n v="7"/>
    <n v="0"/>
    <n v="3"/>
    <n v="1"/>
    <n v="2"/>
    <n v="1"/>
    <d v="1899-12-30T06:16:05"/>
    <d v="1899-12-30T07:00:00"/>
    <m/>
    <m/>
    <m/>
    <m/>
    <m/>
    <m/>
    <m/>
    <m/>
    <m/>
  </r>
  <r>
    <x v="26"/>
    <s v="2018/2019"/>
    <x v="19"/>
    <s v="MFL"/>
    <s v="CA"/>
    <s v="Academic"/>
    <n v="6"/>
    <n v="6"/>
    <n v="0"/>
    <n v="4"/>
    <n v="0"/>
    <n v="4"/>
    <n v="3"/>
    <d v="1899-12-30T13:00:00"/>
    <d v="1899-12-30T10:00:00"/>
    <m/>
    <m/>
    <m/>
    <m/>
    <m/>
    <m/>
    <m/>
    <m/>
    <m/>
  </r>
  <r>
    <x v="27"/>
    <s v="2018/2019"/>
    <x v="19"/>
    <s v="MFL"/>
    <s v="CA"/>
    <s v="Academic"/>
    <n v="2"/>
    <n v="2"/>
    <n v="0"/>
    <n v="3"/>
    <n v="1"/>
    <n v="2"/>
    <n v="0"/>
    <d v="1899-12-30T08:16:05"/>
    <d v="1899-12-30T00:00:00"/>
    <m/>
    <m/>
    <m/>
    <m/>
    <m/>
    <m/>
    <m/>
    <m/>
    <m/>
  </r>
  <r>
    <x v="28"/>
    <s v="2018/2019"/>
    <x v="19"/>
    <s v="MFL"/>
    <s v="CA"/>
    <s v="Academic"/>
    <n v="7"/>
    <n v="7"/>
    <n v="0"/>
    <n v="5"/>
    <n v="1"/>
    <n v="4"/>
    <n v="1"/>
    <d v="1899-12-30T04:00:00"/>
    <d v="1899-12-30T03:00:00"/>
    <m/>
    <m/>
    <m/>
    <m/>
    <m/>
    <m/>
    <m/>
    <m/>
    <m/>
  </r>
  <r>
    <x v="29"/>
    <s v="2018/2019"/>
    <x v="19"/>
    <s v="MFL"/>
    <s v="CA"/>
    <s v="Academic"/>
    <n v="5"/>
    <n v="5"/>
    <n v="1"/>
    <n v="2"/>
    <n v="0"/>
    <n v="2"/>
    <n v="1"/>
    <d v="1899-12-30T06:00:00"/>
    <d v="1899-12-30T06:00:00"/>
    <m/>
    <m/>
    <m/>
    <m/>
    <m/>
    <m/>
    <m/>
    <m/>
    <m/>
  </r>
  <r>
    <x v="30"/>
    <s v="2018/2019"/>
    <x v="19"/>
    <s v="MFL"/>
    <s v="CA"/>
    <s v="Academic"/>
    <n v="8"/>
    <n v="8"/>
    <n v="0"/>
    <n v="7"/>
    <n v="3"/>
    <n v="4"/>
    <n v="3"/>
    <d v="1899-12-30T10:13:41"/>
    <d v="1899-12-30T14:16:05"/>
    <m/>
    <m/>
    <m/>
    <m/>
    <m/>
    <m/>
    <m/>
    <m/>
    <m/>
  </r>
  <r>
    <x v="0"/>
    <s v="2016/2017"/>
    <x v="19"/>
    <s v="MFL"/>
    <s v="CA"/>
    <s v="Academic"/>
    <m/>
    <m/>
    <m/>
    <m/>
    <m/>
    <m/>
    <m/>
    <m/>
    <m/>
    <n v="4"/>
    <n v="4"/>
    <n v="0"/>
    <n v="1"/>
    <n v="0"/>
    <n v="1"/>
    <n v="3"/>
    <d v="1899-12-30T00:00:00"/>
    <d v="1899-12-30T00:00:00"/>
  </r>
  <r>
    <x v="0"/>
    <s v="2016/2017"/>
    <x v="11"/>
    <s v="CNO"/>
    <s v="CA"/>
    <s v="Academic"/>
    <n v="165"/>
    <n v="165"/>
    <n v="4"/>
    <n v="126"/>
    <n v="79"/>
    <n v="47"/>
    <n v="33"/>
    <d v="1899-12-30T06:05:31"/>
    <d v="1899-12-30T09:15:22"/>
    <m/>
    <m/>
    <m/>
    <m/>
    <m/>
    <m/>
    <m/>
    <m/>
    <m/>
  </r>
  <r>
    <x v="1"/>
    <s v="2016/2017"/>
    <x v="11"/>
    <s v="CNO"/>
    <s v="CA"/>
    <s v="Academic"/>
    <n v="196"/>
    <n v="196"/>
    <n v="2"/>
    <n v="182"/>
    <n v="118"/>
    <n v="64"/>
    <n v="21"/>
    <d v="1899-12-30T05:06:14"/>
    <d v="1899-12-30T03:21:36"/>
    <m/>
    <m/>
    <m/>
    <m/>
    <m/>
    <m/>
    <m/>
    <m/>
    <m/>
  </r>
  <r>
    <x v="2"/>
    <s v="2016/2017"/>
    <x v="11"/>
    <s v="CNO"/>
    <s v="CA"/>
    <s v="Academic"/>
    <n v="258"/>
    <n v="257"/>
    <n v="3"/>
    <n v="205"/>
    <n v="126"/>
    <n v="79"/>
    <n v="29"/>
    <d v="1899-12-30T05:19:26"/>
    <d v="1899-12-30T09:04:05"/>
    <m/>
    <m/>
    <m/>
    <m/>
    <m/>
    <m/>
    <m/>
    <m/>
    <m/>
  </r>
  <r>
    <x v="3"/>
    <s v="2016/2017"/>
    <x v="11"/>
    <s v="CNO"/>
    <s v="CA"/>
    <s v="Academic"/>
    <n v="300"/>
    <n v="300"/>
    <n v="8"/>
    <n v="261"/>
    <n v="171"/>
    <n v="90"/>
    <n v="36"/>
    <d v="1899-12-30T05:12:00"/>
    <d v="1899-12-30T05:21:22"/>
    <m/>
    <m/>
    <m/>
    <m/>
    <m/>
    <m/>
    <m/>
    <m/>
    <m/>
  </r>
  <r>
    <x v="4"/>
    <s v="2016/2017"/>
    <x v="11"/>
    <s v="CNO"/>
    <s v="CA"/>
    <s v="Academic"/>
    <n v="258"/>
    <n v="258"/>
    <n v="2"/>
    <n v="220"/>
    <n v="147"/>
    <n v="73"/>
    <n v="33"/>
    <d v="1899-12-30T06:00:58"/>
    <d v="1899-12-30T06:09:22"/>
    <m/>
    <m/>
    <m/>
    <m/>
    <m/>
    <m/>
    <m/>
    <m/>
    <m/>
  </r>
  <r>
    <x v="5"/>
    <s v="2016/2017"/>
    <x v="11"/>
    <s v="CNO"/>
    <s v="CA"/>
    <s v="Academic"/>
    <n v="117"/>
    <n v="117"/>
    <n v="2"/>
    <n v="122"/>
    <n v="75"/>
    <n v="47"/>
    <n v="21"/>
    <d v="1899-12-30T08:08:53"/>
    <d v="1899-12-30T05:11:31"/>
    <m/>
    <m/>
    <m/>
    <m/>
    <m/>
    <m/>
    <m/>
    <m/>
    <m/>
  </r>
  <r>
    <x v="6"/>
    <s v="2016/2017"/>
    <x v="11"/>
    <s v="CNO"/>
    <s v="CA"/>
    <s v="Academic"/>
    <n v="286"/>
    <n v="286"/>
    <n v="1"/>
    <n v="210"/>
    <n v="120"/>
    <n v="90"/>
    <n v="38"/>
    <d v="1899-12-30T05:18:43"/>
    <d v="1899-12-30T06:10:05"/>
    <m/>
    <m/>
    <m/>
    <m/>
    <m/>
    <m/>
    <m/>
    <m/>
    <m/>
  </r>
  <r>
    <x v="7"/>
    <s v="2016/2017"/>
    <x v="11"/>
    <s v="CNO"/>
    <s v="CA"/>
    <s v="Academic"/>
    <n v="220"/>
    <n v="220"/>
    <n v="0"/>
    <n v="195"/>
    <n v="150"/>
    <n v="45"/>
    <n v="30"/>
    <d v="1899-12-30T06:14:24"/>
    <d v="1899-12-30T05:03:07"/>
    <m/>
    <m/>
    <m/>
    <m/>
    <m/>
    <m/>
    <m/>
    <m/>
    <m/>
  </r>
  <r>
    <x v="8"/>
    <s v="2016/2017"/>
    <x v="11"/>
    <s v="CNO"/>
    <s v="CA"/>
    <s v="Academic"/>
    <n v="284"/>
    <n v="284"/>
    <n v="2"/>
    <n v="226"/>
    <n v="148"/>
    <n v="78"/>
    <n v="49"/>
    <d v="1899-12-30T06:12:00"/>
    <d v="1899-12-30T06:09:22"/>
    <m/>
    <m/>
    <m/>
    <m/>
    <m/>
    <m/>
    <m/>
    <m/>
    <m/>
  </r>
  <r>
    <x v="9"/>
    <s v="2016/2017"/>
    <x v="11"/>
    <s v="CNO"/>
    <s v="CA"/>
    <s v="Academic"/>
    <n v="278"/>
    <n v="278"/>
    <n v="4"/>
    <n v="221"/>
    <n v="168"/>
    <n v="53"/>
    <n v="46"/>
    <d v="1899-12-30T06:14:53"/>
    <d v="1899-12-30T06:22:19"/>
    <m/>
    <m/>
    <m/>
    <m/>
    <m/>
    <m/>
    <m/>
    <m/>
    <m/>
  </r>
  <r>
    <x v="10"/>
    <s v="2016/2017"/>
    <x v="11"/>
    <s v="CNO"/>
    <s v="CA"/>
    <s v="Academic"/>
    <n v="173"/>
    <n v="173"/>
    <n v="1"/>
    <n v="148"/>
    <n v="100"/>
    <n v="48"/>
    <n v="42"/>
    <d v="1899-12-30T07:09:50"/>
    <d v="1899-12-30T06:00:29"/>
    <m/>
    <m/>
    <m/>
    <m/>
    <m/>
    <m/>
    <m/>
    <m/>
    <m/>
  </r>
  <r>
    <x v="11"/>
    <s v="2016/2017"/>
    <x v="11"/>
    <s v="CNO"/>
    <s v="CA"/>
    <s v="Academic"/>
    <n v="249"/>
    <n v="249"/>
    <n v="11"/>
    <n v="194"/>
    <n v="118"/>
    <n v="76"/>
    <n v="37"/>
    <d v="1899-12-30T05:13:12"/>
    <d v="1899-12-30T05:12:58"/>
    <m/>
    <m/>
    <m/>
    <m/>
    <m/>
    <m/>
    <m/>
    <m/>
    <m/>
  </r>
  <r>
    <x v="12"/>
    <s v="2017/2018"/>
    <x v="11"/>
    <s v="CNO"/>
    <s v="CA"/>
    <s v="Academic"/>
    <n v="208"/>
    <n v="208"/>
    <n v="5"/>
    <n v="187"/>
    <n v="109"/>
    <n v="78"/>
    <n v="26"/>
    <d v="1899-12-30T06:03:36"/>
    <d v="1899-12-30T08:10:05"/>
    <m/>
    <m/>
    <m/>
    <m/>
    <m/>
    <m/>
    <m/>
    <m/>
    <m/>
  </r>
  <r>
    <x v="13"/>
    <s v="2017/2018"/>
    <x v="11"/>
    <s v="CNO"/>
    <s v="CA"/>
    <s v="Academic"/>
    <n v="206"/>
    <n v="206"/>
    <n v="3"/>
    <n v="148"/>
    <n v="105"/>
    <n v="43"/>
    <n v="32"/>
    <d v="1899-12-30T05:20:38"/>
    <d v="1899-12-30T05:17:17"/>
    <m/>
    <m/>
    <m/>
    <m/>
    <m/>
    <m/>
    <m/>
    <m/>
    <m/>
  </r>
  <r>
    <x v="14"/>
    <s v="2017/2018"/>
    <x v="11"/>
    <s v="CNO"/>
    <s v="CA"/>
    <s v="Academic"/>
    <n v="224"/>
    <n v="224"/>
    <n v="10"/>
    <n v="192"/>
    <n v="137"/>
    <n v="55"/>
    <n v="26"/>
    <d v="1899-12-30T06:14:38"/>
    <d v="1899-12-30T06:14:53"/>
    <m/>
    <m/>
    <m/>
    <m/>
    <m/>
    <m/>
    <m/>
    <m/>
    <m/>
  </r>
  <r>
    <x v="15"/>
    <s v="2017/2018"/>
    <x v="11"/>
    <s v="CNO"/>
    <s v="CA"/>
    <s v="Academic"/>
    <n v="556"/>
    <n v="555"/>
    <n v="12"/>
    <n v="410"/>
    <n v="260"/>
    <n v="150"/>
    <n v="83"/>
    <d v="1899-12-30T05:06:58"/>
    <d v="1899-12-30T05:17:02"/>
    <m/>
    <m/>
    <m/>
    <m/>
    <m/>
    <m/>
    <m/>
    <m/>
    <m/>
  </r>
  <r>
    <x v="16"/>
    <s v="2017/2018"/>
    <x v="11"/>
    <s v="CNO"/>
    <s v="CA"/>
    <s v="Academic"/>
    <n v="318"/>
    <n v="318"/>
    <n v="11"/>
    <n v="298"/>
    <n v="161"/>
    <n v="137"/>
    <n v="54"/>
    <d v="1899-12-30T05:18:43"/>
    <d v="1899-12-30T05:16:34"/>
    <m/>
    <m/>
    <m/>
    <m/>
    <m/>
    <m/>
    <m/>
    <m/>
    <m/>
  </r>
  <r>
    <x v="17"/>
    <s v="2017/2018"/>
    <x v="11"/>
    <s v="CNO"/>
    <s v="CA"/>
    <s v="Academic"/>
    <n v="129"/>
    <n v="129"/>
    <n v="2"/>
    <n v="120"/>
    <n v="65"/>
    <n v="55"/>
    <n v="33"/>
    <d v="1899-12-30T05:23:31"/>
    <d v="1899-12-30T05:00:00"/>
    <m/>
    <m/>
    <m/>
    <m/>
    <m/>
    <m/>
    <m/>
    <m/>
    <m/>
  </r>
  <r>
    <x v="18"/>
    <s v="2017/2018"/>
    <x v="11"/>
    <s v="CNO"/>
    <s v="CA"/>
    <s v="Academic"/>
    <n v="314"/>
    <n v="314"/>
    <n v="4"/>
    <n v="233"/>
    <n v="119"/>
    <n v="114"/>
    <n v="36"/>
    <d v="1899-12-30T06:01:41"/>
    <d v="1899-12-30T04:21:22"/>
    <m/>
    <m/>
    <m/>
    <m/>
    <m/>
    <m/>
    <m/>
    <m/>
    <m/>
  </r>
  <r>
    <x v="19"/>
    <s v="2017/2018"/>
    <x v="11"/>
    <s v="CNO"/>
    <s v="CA"/>
    <s v="Academic"/>
    <n v="299"/>
    <n v="299"/>
    <n v="3"/>
    <n v="270"/>
    <n v="147"/>
    <n v="123"/>
    <n v="47"/>
    <d v="1899-12-30T05:19:26"/>
    <d v="1899-12-30T07:10:48"/>
    <m/>
    <m/>
    <m/>
    <m/>
    <m/>
    <m/>
    <m/>
    <m/>
    <m/>
  </r>
  <r>
    <x v="20"/>
    <s v="2017/2018"/>
    <x v="11"/>
    <s v="CNO"/>
    <s v="CA"/>
    <s v="Academic"/>
    <n v="306"/>
    <n v="306"/>
    <n v="13"/>
    <n v="238"/>
    <n v="140"/>
    <n v="98"/>
    <n v="51"/>
    <d v="1899-12-30T05:23:46"/>
    <d v="1899-12-30T05:16:05"/>
    <m/>
    <m/>
    <m/>
    <m/>
    <m/>
    <m/>
    <m/>
    <m/>
    <m/>
  </r>
  <r>
    <x v="21"/>
    <s v="2017/2018"/>
    <x v="11"/>
    <s v="CNO"/>
    <s v="CA"/>
    <s v="Academic"/>
    <n v="302"/>
    <n v="302"/>
    <n v="6"/>
    <n v="245"/>
    <n v="155"/>
    <n v="90"/>
    <n v="38"/>
    <d v="1899-12-30T05:16:34"/>
    <d v="1899-12-30T03:08:53"/>
    <m/>
    <m/>
    <m/>
    <m/>
    <m/>
    <m/>
    <m/>
    <m/>
    <m/>
  </r>
  <r>
    <x v="22"/>
    <s v="2017/2018"/>
    <x v="11"/>
    <s v="CNO"/>
    <s v="CA"/>
    <s v="Academic"/>
    <n v="170"/>
    <n v="170"/>
    <n v="3"/>
    <n v="168"/>
    <n v="102"/>
    <n v="66"/>
    <n v="26"/>
    <d v="1899-12-30T07:15:36"/>
    <d v="1899-12-30T07:09:07"/>
    <m/>
    <m/>
    <m/>
    <m/>
    <m/>
    <m/>
    <m/>
    <m/>
    <m/>
  </r>
  <r>
    <x v="23"/>
    <s v="2017/2018"/>
    <x v="11"/>
    <s v="CNO"/>
    <s v="CA"/>
    <s v="Academic"/>
    <n v="160"/>
    <n v="160"/>
    <n v="4"/>
    <n v="125"/>
    <n v="80"/>
    <n v="45"/>
    <n v="25"/>
    <d v="1899-12-30T04:19:12"/>
    <d v="1899-12-30T05:19:12"/>
    <m/>
    <m/>
    <m/>
    <m/>
    <m/>
    <m/>
    <m/>
    <m/>
    <m/>
  </r>
  <r>
    <x v="24"/>
    <s v="2018/2019"/>
    <x v="11"/>
    <s v="CNO"/>
    <s v="CA"/>
    <s v="Academic"/>
    <n v="156"/>
    <n v="156"/>
    <n v="1"/>
    <n v="144"/>
    <n v="82"/>
    <n v="62"/>
    <n v="18"/>
    <d v="1899-12-30T05:10:05"/>
    <d v="1899-12-30T05:02:38"/>
    <m/>
    <m/>
    <m/>
    <m/>
    <m/>
    <m/>
    <m/>
    <m/>
    <m/>
  </r>
  <r>
    <x v="25"/>
    <s v="2018/2019"/>
    <x v="11"/>
    <s v="CNO"/>
    <s v="CA"/>
    <s v="Academic"/>
    <n v="266"/>
    <n v="266"/>
    <n v="9"/>
    <n v="185"/>
    <n v="93"/>
    <n v="92"/>
    <n v="21"/>
    <d v="1899-12-30T04:17:46"/>
    <d v="1899-12-30T07:00:00"/>
    <m/>
    <m/>
    <m/>
    <m/>
    <m/>
    <m/>
    <m/>
    <m/>
    <m/>
  </r>
  <r>
    <x v="26"/>
    <s v="2018/2019"/>
    <x v="11"/>
    <s v="CNO"/>
    <s v="CA"/>
    <s v="Academic"/>
    <n v="312"/>
    <n v="310"/>
    <n v="5"/>
    <n v="280"/>
    <n v="205"/>
    <n v="75"/>
    <n v="40"/>
    <d v="1899-12-30T07:21:36"/>
    <d v="1899-12-30T05:04:48"/>
    <m/>
    <m/>
    <m/>
    <m/>
    <m/>
    <m/>
    <m/>
    <m/>
    <m/>
  </r>
  <r>
    <x v="27"/>
    <s v="2018/2019"/>
    <x v="11"/>
    <s v="CNO"/>
    <s v="CA"/>
    <s v="Academic"/>
    <n v="232"/>
    <n v="230"/>
    <n v="3"/>
    <n v="229"/>
    <n v="136"/>
    <n v="93"/>
    <n v="31"/>
    <d v="1899-12-30T06:19:41"/>
    <d v="1899-12-30T04:14:38"/>
    <m/>
    <m/>
    <m/>
    <m/>
    <m/>
    <m/>
    <m/>
    <m/>
    <m/>
  </r>
  <r>
    <x v="28"/>
    <s v="2018/2019"/>
    <x v="11"/>
    <s v="CNO"/>
    <s v="CA"/>
    <s v="Academic"/>
    <n v="288"/>
    <n v="287"/>
    <n v="11"/>
    <n v="202"/>
    <n v="106"/>
    <n v="96"/>
    <n v="39"/>
    <d v="1899-12-30T06:13:26"/>
    <d v="1899-12-30T07:14:53"/>
    <m/>
    <m/>
    <m/>
    <m/>
    <m/>
    <m/>
    <m/>
    <m/>
    <m/>
  </r>
  <r>
    <x v="29"/>
    <s v="2018/2019"/>
    <x v="11"/>
    <s v="CNO"/>
    <s v="CA"/>
    <s v="Academic"/>
    <n v="92"/>
    <n v="91"/>
    <n v="3"/>
    <n v="122"/>
    <n v="71"/>
    <n v="51"/>
    <n v="22"/>
    <d v="1899-12-30T09:22:48"/>
    <d v="1899-12-30T09:22:48"/>
    <m/>
    <m/>
    <m/>
    <m/>
    <m/>
    <m/>
    <m/>
    <m/>
    <m/>
  </r>
  <r>
    <x v="30"/>
    <s v="2018/2019"/>
    <x v="11"/>
    <s v="CNO"/>
    <s v="CA"/>
    <s v="Academic"/>
    <n v="307"/>
    <n v="307"/>
    <n v="4"/>
    <n v="210"/>
    <n v="149"/>
    <n v="61"/>
    <n v="29"/>
    <d v="1899-12-30T06:05:02"/>
    <d v="1899-12-30T05:08:10"/>
    <m/>
    <m/>
    <m/>
    <m/>
    <m/>
    <m/>
    <m/>
    <m/>
    <m/>
  </r>
  <r>
    <x v="0"/>
    <s v="2016/2017"/>
    <x v="11"/>
    <s v="CNO"/>
    <s v="CA"/>
    <s v="Academic"/>
    <m/>
    <m/>
    <m/>
    <m/>
    <m/>
    <m/>
    <m/>
    <m/>
    <m/>
    <n v="700"/>
    <n v="698"/>
    <n v="19"/>
    <n v="233"/>
    <n v="79"/>
    <n v="154"/>
    <n v="467"/>
    <d v="1899-12-30T01:01:41"/>
    <d v="1899-12-30T00:12:00"/>
  </r>
  <r>
    <x v="0"/>
    <s v="2016/2017"/>
    <x v="2"/>
    <s v="CPO"/>
    <s v="CA"/>
    <s v="Academic"/>
    <n v="213"/>
    <n v="213"/>
    <n v="1"/>
    <n v="204"/>
    <n v="30"/>
    <n v="174"/>
    <n v="20"/>
    <d v="1899-12-30T04:05:02"/>
    <d v="1899-12-31T06:04:48"/>
    <m/>
    <m/>
    <m/>
    <m/>
    <m/>
    <m/>
    <m/>
    <m/>
    <m/>
  </r>
  <r>
    <x v="1"/>
    <s v="2016/2017"/>
    <x v="2"/>
    <s v="CPO"/>
    <s v="CA"/>
    <s v="Academic"/>
    <n v="462"/>
    <n v="462"/>
    <n v="5"/>
    <n v="403"/>
    <n v="47"/>
    <n v="356"/>
    <n v="29"/>
    <d v="1899-12-30T04:05:46"/>
    <d v="1899-12-30T16:21:36"/>
    <m/>
    <m/>
    <m/>
    <m/>
    <m/>
    <m/>
    <m/>
    <m/>
    <m/>
  </r>
  <r>
    <x v="2"/>
    <s v="2016/2017"/>
    <x v="2"/>
    <s v="CPO"/>
    <s v="CA"/>
    <s v="Academic"/>
    <n v="439"/>
    <n v="439"/>
    <n v="5"/>
    <n v="319"/>
    <n v="77"/>
    <n v="242"/>
    <n v="44"/>
    <d v="1899-12-30T04:14:38"/>
    <d v="1899-12-31T19:09:50"/>
    <m/>
    <m/>
    <m/>
    <m/>
    <m/>
    <m/>
    <m/>
    <m/>
    <m/>
  </r>
  <r>
    <x v="3"/>
    <s v="2016/2017"/>
    <x v="2"/>
    <s v="CPO"/>
    <s v="CA"/>
    <s v="Academic"/>
    <n v="1099"/>
    <n v="1099"/>
    <n v="6"/>
    <n v="939"/>
    <n v="174"/>
    <n v="765"/>
    <n v="64"/>
    <d v="1899-12-30T04:03:50"/>
    <d v="1899-12-30T05:13:26"/>
    <m/>
    <m/>
    <m/>
    <m/>
    <m/>
    <m/>
    <m/>
    <m/>
    <m/>
  </r>
  <r>
    <x v="4"/>
    <s v="2016/2017"/>
    <x v="2"/>
    <s v="CPO"/>
    <s v="CA"/>
    <s v="Academic"/>
    <n v="1177"/>
    <n v="1177"/>
    <n v="6"/>
    <n v="1089"/>
    <n v="164"/>
    <n v="925"/>
    <n v="102"/>
    <d v="1899-12-30T04:10:19"/>
    <d v="1899-12-30T06:10:34"/>
    <m/>
    <m/>
    <m/>
    <m/>
    <m/>
    <m/>
    <m/>
    <m/>
    <m/>
  </r>
  <r>
    <x v="5"/>
    <s v="2016/2017"/>
    <x v="2"/>
    <s v="CPO"/>
    <s v="CA"/>
    <s v="Academic"/>
    <n v="347"/>
    <n v="347"/>
    <n v="4"/>
    <n v="407"/>
    <n v="71"/>
    <n v="336"/>
    <n v="46"/>
    <d v="1899-12-30T04:22:48"/>
    <d v="1899-12-30T09:01:41"/>
    <m/>
    <m/>
    <m/>
    <m/>
    <m/>
    <m/>
    <m/>
    <m/>
    <m/>
  </r>
  <r>
    <x v="6"/>
    <s v="2016/2017"/>
    <x v="2"/>
    <s v="CPO"/>
    <s v="CA"/>
    <s v="Academic"/>
    <n v="1163"/>
    <n v="1163"/>
    <n v="3"/>
    <n v="847"/>
    <n v="146"/>
    <n v="701"/>
    <n v="83"/>
    <d v="1899-12-30T04:22:48"/>
    <d v="1899-12-30T06:06:00"/>
    <m/>
    <m/>
    <m/>
    <m/>
    <m/>
    <m/>
    <m/>
    <m/>
    <m/>
  </r>
  <r>
    <x v="7"/>
    <s v="2016/2017"/>
    <x v="2"/>
    <s v="CPO"/>
    <s v="CA"/>
    <s v="Academic"/>
    <n v="1251"/>
    <n v="1251"/>
    <n v="13"/>
    <n v="1222"/>
    <n v="214"/>
    <n v="1008"/>
    <n v="108"/>
    <d v="1899-12-30T04:00:58"/>
    <d v="1899-12-30T07:05:17"/>
    <m/>
    <m/>
    <m/>
    <m/>
    <m/>
    <m/>
    <m/>
    <m/>
    <m/>
  </r>
  <r>
    <x v="8"/>
    <s v="2016/2017"/>
    <x v="2"/>
    <s v="CPO"/>
    <s v="CA"/>
    <s v="Academic"/>
    <n v="681"/>
    <n v="681"/>
    <n v="2"/>
    <n v="648"/>
    <n v="120"/>
    <n v="528"/>
    <n v="60"/>
    <d v="1899-12-30T04:12:43"/>
    <d v="1899-12-30T08:15:07"/>
    <m/>
    <m/>
    <m/>
    <m/>
    <m/>
    <m/>
    <m/>
    <m/>
    <m/>
  </r>
  <r>
    <x v="9"/>
    <s v="2016/2017"/>
    <x v="2"/>
    <s v="CPO"/>
    <s v="CA"/>
    <s v="Academic"/>
    <n v="1041"/>
    <n v="1040"/>
    <n v="10"/>
    <n v="940"/>
    <n v="138"/>
    <n v="802"/>
    <n v="62"/>
    <d v="1899-12-30T03:21:22"/>
    <d v="1899-12-30T05:06:29"/>
    <m/>
    <m/>
    <m/>
    <m/>
    <m/>
    <m/>
    <m/>
    <m/>
    <m/>
  </r>
  <r>
    <x v="10"/>
    <s v="2016/2017"/>
    <x v="2"/>
    <s v="CPO"/>
    <s v="CA"/>
    <s v="Academic"/>
    <n v="1204"/>
    <n v="1204"/>
    <n v="10"/>
    <n v="1179"/>
    <n v="204"/>
    <n v="975"/>
    <n v="56"/>
    <d v="1899-12-30T04:10:48"/>
    <d v="1899-12-30T05:11:31"/>
    <m/>
    <m/>
    <m/>
    <m/>
    <m/>
    <m/>
    <m/>
    <m/>
    <m/>
  </r>
  <r>
    <x v="11"/>
    <s v="2016/2017"/>
    <x v="2"/>
    <s v="CPO"/>
    <s v="CA"/>
    <s v="Academic"/>
    <n v="417"/>
    <n v="416"/>
    <n v="9"/>
    <n v="359"/>
    <n v="95"/>
    <n v="264"/>
    <n v="63"/>
    <d v="1899-12-30T05:06:00"/>
    <d v="1899-12-30T08:11:31"/>
    <m/>
    <m/>
    <m/>
    <m/>
    <m/>
    <m/>
    <m/>
    <m/>
    <m/>
  </r>
  <r>
    <x v="12"/>
    <s v="2017/2018"/>
    <x v="2"/>
    <s v="CPO"/>
    <s v="CA"/>
    <s v="Academic"/>
    <n v="235"/>
    <n v="235"/>
    <n v="2"/>
    <n v="220"/>
    <n v="129"/>
    <n v="91"/>
    <n v="42"/>
    <d v="1899-12-30T07:16:48"/>
    <d v="1899-12-30T09:06:58"/>
    <m/>
    <m/>
    <m/>
    <m/>
    <m/>
    <m/>
    <m/>
    <m/>
    <m/>
  </r>
  <r>
    <x v="13"/>
    <s v="2017/2018"/>
    <x v="2"/>
    <s v="CPO"/>
    <s v="CA"/>
    <s v="Academic"/>
    <n v="246"/>
    <n v="246"/>
    <n v="2"/>
    <n v="232"/>
    <n v="99"/>
    <n v="133"/>
    <n v="23"/>
    <d v="1899-12-30T05:18:58"/>
    <d v="1899-12-30T07:02:10"/>
    <m/>
    <m/>
    <m/>
    <m/>
    <m/>
    <m/>
    <m/>
    <m/>
    <m/>
  </r>
  <r>
    <x v="14"/>
    <s v="2017/2018"/>
    <x v="2"/>
    <s v="CPO"/>
    <s v="CA"/>
    <s v="Academic"/>
    <n v="367"/>
    <n v="365"/>
    <n v="2"/>
    <n v="242"/>
    <n v="131"/>
    <n v="111"/>
    <n v="27"/>
    <d v="1899-12-30T04:21:22"/>
    <d v="1899-12-30T06:15:07"/>
    <m/>
    <m/>
    <m/>
    <m/>
    <m/>
    <m/>
    <m/>
    <m/>
    <m/>
  </r>
  <r>
    <x v="15"/>
    <s v="2017/2018"/>
    <x v="2"/>
    <s v="CPO"/>
    <s v="CA"/>
    <s v="Academic"/>
    <n v="559"/>
    <n v="557"/>
    <n v="10"/>
    <n v="498"/>
    <n v="349"/>
    <n v="149"/>
    <n v="64"/>
    <d v="1899-12-30T07:04:05"/>
    <d v="1899-12-30T05:13:26"/>
    <m/>
    <m/>
    <m/>
    <m/>
    <m/>
    <m/>
    <m/>
    <m/>
    <m/>
  </r>
  <r>
    <x v="16"/>
    <s v="2017/2018"/>
    <x v="2"/>
    <s v="CPO"/>
    <s v="CA"/>
    <s v="Academic"/>
    <n v="380"/>
    <n v="380"/>
    <n v="2"/>
    <n v="387"/>
    <n v="222"/>
    <n v="165"/>
    <n v="29"/>
    <d v="1899-12-30T06:08:10"/>
    <d v="1899-12-30T07:21:36"/>
    <m/>
    <m/>
    <m/>
    <m/>
    <m/>
    <m/>
    <m/>
    <m/>
    <m/>
  </r>
  <r>
    <x v="17"/>
    <s v="2017/2018"/>
    <x v="2"/>
    <s v="CPO"/>
    <s v="CA"/>
    <s v="Academic"/>
    <n v="169"/>
    <n v="169"/>
    <n v="1"/>
    <n v="147"/>
    <n v="63"/>
    <n v="84"/>
    <n v="14"/>
    <d v="1899-12-30T07:10:19"/>
    <d v="1899-12-30T05:03:22"/>
    <m/>
    <m/>
    <m/>
    <m/>
    <m/>
    <m/>
    <m/>
    <m/>
    <m/>
  </r>
  <r>
    <x v="18"/>
    <s v="2017/2018"/>
    <x v="2"/>
    <s v="CPO"/>
    <s v="CA"/>
    <s v="Academic"/>
    <n v="703"/>
    <n v="702"/>
    <n v="8"/>
    <n v="565"/>
    <n v="347"/>
    <n v="218"/>
    <n v="47"/>
    <d v="1899-12-30T07:17:02"/>
    <d v="1899-12-30T06:23:02"/>
    <m/>
    <m/>
    <m/>
    <m/>
    <m/>
    <m/>
    <m/>
    <m/>
    <m/>
  </r>
  <r>
    <x v="19"/>
    <s v="2017/2018"/>
    <x v="2"/>
    <s v="CPO"/>
    <s v="CA"/>
    <s v="Academic"/>
    <n v="575"/>
    <n v="575"/>
    <n v="8"/>
    <n v="518"/>
    <n v="260"/>
    <n v="258"/>
    <n v="41"/>
    <d v="1899-12-30T06:13:55"/>
    <d v="1899-12-30T07:17:02"/>
    <m/>
    <m/>
    <m/>
    <m/>
    <m/>
    <m/>
    <m/>
    <m/>
    <m/>
  </r>
  <r>
    <x v="20"/>
    <s v="2017/2018"/>
    <x v="2"/>
    <s v="CPO"/>
    <s v="CA"/>
    <s v="Academic"/>
    <n v="416"/>
    <n v="416"/>
    <n v="0"/>
    <n v="377"/>
    <n v="193"/>
    <n v="184"/>
    <n v="37"/>
    <d v="1899-12-30T07:01:26"/>
    <d v="1899-12-30T10:20:10"/>
    <m/>
    <m/>
    <m/>
    <m/>
    <m/>
    <m/>
    <m/>
    <m/>
    <m/>
  </r>
  <r>
    <x v="21"/>
    <s v="2017/2018"/>
    <x v="2"/>
    <s v="CPO"/>
    <s v="CA"/>
    <s v="Academic"/>
    <n v="462"/>
    <n v="462"/>
    <n v="5"/>
    <n v="469"/>
    <n v="316"/>
    <n v="153"/>
    <n v="57"/>
    <d v="1899-12-30T09:00:58"/>
    <d v="1899-12-30T05:05:31"/>
    <m/>
    <m/>
    <m/>
    <m/>
    <m/>
    <m/>
    <m/>
    <m/>
    <m/>
  </r>
  <r>
    <x v="22"/>
    <s v="2017/2018"/>
    <x v="2"/>
    <s v="CPO"/>
    <s v="CA"/>
    <s v="Academic"/>
    <n v="302"/>
    <n v="302"/>
    <n v="4"/>
    <n v="288"/>
    <n v="192"/>
    <n v="96"/>
    <n v="24"/>
    <d v="1899-12-30T07:14:10"/>
    <d v="1899-12-30T07:17:02"/>
    <m/>
    <m/>
    <m/>
    <m/>
    <m/>
    <m/>
    <m/>
    <m/>
    <m/>
  </r>
  <r>
    <x v="23"/>
    <s v="2017/2018"/>
    <x v="2"/>
    <s v="CPO"/>
    <s v="CA"/>
    <s v="Academic"/>
    <n v="171"/>
    <n v="171"/>
    <n v="3"/>
    <n v="148"/>
    <n v="71"/>
    <n v="77"/>
    <n v="26"/>
    <d v="1899-12-30T08:17:46"/>
    <d v="1899-12-30T08:08:24"/>
    <m/>
    <m/>
    <m/>
    <m/>
    <m/>
    <m/>
    <m/>
    <m/>
    <m/>
  </r>
  <r>
    <x v="24"/>
    <s v="2018/2019"/>
    <x v="2"/>
    <s v="CPO"/>
    <s v="CA"/>
    <s v="Academic"/>
    <n v="191"/>
    <n v="191"/>
    <n v="7"/>
    <n v="156"/>
    <n v="75"/>
    <n v="81"/>
    <n v="21"/>
    <d v="1899-12-30T06:20:53"/>
    <d v="1899-12-30T10:19:26"/>
    <m/>
    <m/>
    <m/>
    <m/>
    <m/>
    <m/>
    <m/>
    <m/>
    <m/>
  </r>
  <r>
    <x v="25"/>
    <s v="2018/2019"/>
    <x v="2"/>
    <s v="CPO"/>
    <s v="CA"/>
    <s v="Academic"/>
    <n v="427"/>
    <n v="426"/>
    <n v="4"/>
    <n v="310"/>
    <n v="211"/>
    <n v="99"/>
    <n v="32"/>
    <d v="1899-12-30T05:19:12"/>
    <d v="1899-12-30T07:03:07"/>
    <m/>
    <m/>
    <m/>
    <m/>
    <m/>
    <m/>
    <m/>
    <m/>
    <m/>
  </r>
  <r>
    <x v="26"/>
    <s v="2018/2019"/>
    <x v="2"/>
    <s v="CPO"/>
    <s v="CA"/>
    <s v="Academic"/>
    <n v="440"/>
    <n v="440"/>
    <n v="3"/>
    <n v="414"/>
    <n v="255"/>
    <n v="159"/>
    <n v="35"/>
    <d v="1899-12-30T06:15:50"/>
    <d v="1899-12-30T06:05:31"/>
    <m/>
    <m/>
    <m/>
    <m/>
    <m/>
    <m/>
    <m/>
    <m/>
    <m/>
  </r>
  <r>
    <x v="27"/>
    <s v="2018/2019"/>
    <x v="2"/>
    <s v="CPO"/>
    <s v="CA"/>
    <s v="Academic"/>
    <n v="370"/>
    <n v="370"/>
    <n v="5"/>
    <n v="330"/>
    <n v="210"/>
    <n v="120"/>
    <n v="59"/>
    <d v="1899-12-30T08:07:26"/>
    <d v="1899-12-30T05:08:53"/>
    <m/>
    <m/>
    <m/>
    <m/>
    <m/>
    <m/>
    <m/>
    <m/>
    <m/>
  </r>
  <r>
    <x v="28"/>
    <s v="2018/2019"/>
    <x v="2"/>
    <s v="CPO"/>
    <s v="CA"/>
    <s v="Academic"/>
    <n v="258"/>
    <n v="257"/>
    <n v="0"/>
    <n v="246"/>
    <n v="149"/>
    <n v="97"/>
    <n v="31"/>
    <d v="1899-12-30T09:07:41"/>
    <d v="1899-12-30T06:04:34"/>
    <m/>
    <m/>
    <m/>
    <m/>
    <m/>
    <m/>
    <m/>
    <m/>
    <m/>
  </r>
  <r>
    <x v="29"/>
    <s v="2018/2019"/>
    <x v="2"/>
    <s v="CPO"/>
    <s v="CA"/>
    <s v="Academic"/>
    <n v="112"/>
    <n v="112"/>
    <n v="2"/>
    <n v="117"/>
    <n v="67"/>
    <n v="50"/>
    <n v="18"/>
    <d v="1899-12-30T08:06:14"/>
    <d v="1899-12-30T10:00:00"/>
    <m/>
    <m/>
    <m/>
    <m/>
    <m/>
    <m/>
    <m/>
    <m/>
    <m/>
  </r>
  <r>
    <x v="30"/>
    <s v="2018/2019"/>
    <x v="2"/>
    <s v="CPO"/>
    <s v="CA"/>
    <s v="Academic"/>
    <n v="401"/>
    <n v="401"/>
    <n v="4"/>
    <n v="234"/>
    <n v="138"/>
    <n v="96"/>
    <n v="30"/>
    <d v="1899-12-30T06:09:22"/>
    <d v="1899-12-30T05:23:17"/>
    <m/>
    <m/>
    <m/>
    <m/>
    <m/>
    <m/>
    <m/>
    <m/>
    <m/>
  </r>
  <r>
    <x v="0"/>
    <s v="2016/2017"/>
    <x v="2"/>
    <s v="CPO"/>
    <s v="CA"/>
    <s v="Academic"/>
    <m/>
    <m/>
    <m/>
    <m/>
    <m/>
    <m/>
    <m/>
    <m/>
    <m/>
    <n v="510"/>
    <n v="506"/>
    <n v="10"/>
    <n v="108"/>
    <n v="55"/>
    <n v="53"/>
    <n v="398"/>
    <d v="1899-12-30T01:20:24"/>
    <d v="1899-12-30T01:07:12"/>
  </r>
  <r>
    <x v="0"/>
    <s v="2016/2017"/>
    <x v="16"/>
    <s v="CSA"/>
    <s v="CA"/>
    <s v="Academic"/>
    <n v="218"/>
    <n v="218"/>
    <n v="4"/>
    <n v="211"/>
    <n v="167"/>
    <n v="44"/>
    <n v="25"/>
    <d v="1899-12-30T07:00:29"/>
    <d v="1899-12-30T05:00:00"/>
    <m/>
    <m/>
    <m/>
    <m/>
    <m/>
    <m/>
    <m/>
    <m/>
    <m/>
  </r>
  <r>
    <x v="1"/>
    <s v="2016/2017"/>
    <x v="16"/>
    <s v="CSA"/>
    <s v="CA"/>
    <s v="Academic"/>
    <n v="233"/>
    <n v="233"/>
    <n v="1"/>
    <n v="183"/>
    <n v="135"/>
    <n v="48"/>
    <n v="38"/>
    <d v="1899-12-30T05:16:48"/>
    <d v="1899-12-30T08:18:14"/>
    <m/>
    <m/>
    <m/>
    <m/>
    <m/>
    <m/>
    <m/>
    <m/>
    <m/>
  </r>
  <r>
    <x v="2"/>
    <s v="2016/2017"/>
    <x v="16"/>
    <s v="CSA"/>
    <s v="CA"/>
    <s v="Academic"/>
    <n v="376"/>
    <n v="375"/>
    <n v="3"/>
    <n v="279"/>
    <n v="217"/>
    <n v="62"/>
    <n v="46"/>
    <d v="1899-12-30T06:13:26"/>
    <d v="1899-12-30T04:09:50"/>
    <m/>
    <m/>
    <m/>
    <m/>
    <m/>
    <m/>
    <m/>
    <m/>
    <m/>
  </r>
  <r>
    <x v="3"/>
    <s v="2016/2017"/>
    <x v="16"/>
    <s v="CSA"/>
    <s v="CA"/>
    <s v="Academic"/>
    <n v="425"/>
    <n v="423"/>
    <n v="13"/>
    <n v="289"/>
    <n v="218"/>
    <n v="71"/>
    <n v="82"/>
    <d v="1899-12-30T07:02:24"/>
    <d v="1899-12-30T03:14:38"/>
    <m/>
    <m/>
    <m/>
    <m/>
    <m/>
    <m/>
    <m/>
    <m/>
    <m/>
  </r>
  <r>
    <x v="4"/>
    <s v="2016/2017"/>
    <x v="16"/>
    <s v="CSA"/>
    <s v="CA"/>
    <s v="Academic"/>
    <n v="354"/>
    <n v="353"/>
    <n v="27"/>
    <n v="297"/>
    <n v="252"/>
    <n v="45"/>
    <n v="58"/>
    <d v="1899-12-30T07:22:34"/>
    <d v="1899-12-30T04:19:55"/>
    <m/>
    <m/>
    <m/>
    <m/>
    <m/>
    <m/>
    <m/>
    <m/>
    <m/>
  </r>
  <r>
    <x v="5"/>
    <s v="2016/2017"/>
    <x v="16"/>
    <s v="CSA"/>
    <s v="CA"/>
    <s v="Academic"/>
    <n v="188"/>
    <n v="188"/>
    <n v="2"/>
    <n v="215"/>
    <n v="179"/>
    <n v="36"/>
    <n v="39"/>
    <d v="1899-12-30T07:05:02"/>
    <d v="1899-12-30T05:01:12"/>
    <m/>
    <m/>
    <m/>
    <m/>
    <m/>
    <m/>
    <m/>
    <m/>
    <m/>
  </r>
  <r>
    <x v="6"/>
    <s v="2016/2017"/>
    <x v="16"/>
    <s v="CSA"/>
    <s v="CA"/>
    <s v="Academic"/>
    <n v="239"/>
    <n v="239"/>
    <n v="6"/>
    <n v="159"/>
    <n v="137"/>
    <n v="22"/>
    <n v="34"/>
    <d v="1899-12-30T09:09:07"/>
    <d v="1899-12-30T05:00:00"/>
    <m/>
    <m/>
    <m/>
    <m/>
    <m/>
    <m/>
    <m/>
    <m/>
    <m/>
  </r>
  <r>
    <x v="7"/>
    <s v="2016/2017"/>
    <x v="16"/>
    <s v="CSA"/>
    <s v="CA"/>
    <s v="Academic"/>
    <n v="338"/>
    <n v="338"/>
    <n v="5"/>
    <n v="249"/>
    <n v="186"/>
    <n v="63"/>
    <n v="53"/>
    <d v="1899-12-30T06:15:07"/>
    <d v="1899-12-30T04:16:19"/>
    <m/>
    <m/>
    <m/>
    <m/>
    <m/>
    <m/>
    <m/>
    <m/>
    <m/>
  </r>
  <r>
    <x v="8"/>
    <s v="2016/2017"/>
    <x v="16"/>
    <s v="CSA"/>
    <s v="CA"/>
    <s v="Academic"/>
    <n v="384"/>
    <n v="384"/>
    <n v="14"/>
    <n v="346"/>
    <n v="265"/>
    <n v="81"/>
    <n v="61"/>
    <d v="1899-12-30T06:06:14"/>
    <d v="1899-12-30T03:16:05"/>
    <m/>
    <m/>
    <m/>
    <m/>
    <m/>
    <m/>
    <m/>
    <m/>
    <m/>
  </r>
  <r>
    <x v="9"/>
    <s v="2016/2017"/>
    <x v="16"/>
    <s v="CSA"/>
    <s v="CA"/>
    <s v="Academic"/>
    <n v="409"/>
    <n v="409"/>
    <n v="9"/>
    <n v="309"/>
    <n v="229"/>
    <n v="80"/>
    <n v="68"/>
    <d v="1899-12-30T06:16:19"/>
    <d v="1899-12-30T03:02:24"/>
    <m/>
    <m/>
    <m/>
    <m/>
    <m/>
    <m/>
    <m/>
    <m/>
    <m/>
  </r>
  <r>
    <x v="10"/>
    <s v="2016/2017"/>
    <x v="16"/>
    <s v="CSA"/>
    <s v="CA"/>
    <s v="Academic"/>
    <n v="268"/>
    <n v="268"/>
    <n v="7"/>
    <n v="254"/>
    <n v="186"/>
    <n v="68"/>
    <n v="59"/>
    <d v="1899-12-30T06:23:02"/>
    <d v="1899-12-30T04:06:00"/>
    <m/>
    <m/>
    <m/>
    <m/>
    <m/>
    <m/>
    <m/>
    <m/>
    <m/>
  </r>
  <r>
    <x v="11"/>
    <s v="2016/2017"/>
    <x v="16"/>
    <s v="CSA"/>
    <s v="CA"/>
    <s v="Academic"/>
    <n v="171"/>
    <n v="171"/>
    <n v="3"/>
    <n v="122"/>
    <n v="101"/>
    <n v="21"/>
    <n v="34"/>
    <d v="1899-12-30T06:08:53"/>
    <d v="1899-12-30T05:00:00"/>
    <m/>
    <m/>
    <m/>
    <m/>
    <m/>
    <m/>
    <m/>
    <m/>
    <m/>
  </r>
  <r>
    <x v="12"/>
    <s v="2017/2018"/>
    <x v="16"/>
    <s v="CSA"/>
    <s v="CA"/>
    <s v="Academic"/>
    <n v="244"/>
    <n v="244"/>
    <n v="6"/>
    <n v="199"/>
    <n v="131"/>
    <n v="68"/>
    <n v="47"/>
    <d v="1899-12-30T06:04:34"/>
    <d v="1899-12-30T05:07:41"/>
    <m/>
    <m/>
    <m/>
    <m/>
    <m/>
    <m/>
    <m/>
    <m/>
    <m/>
  </r>
  <r>
    <x v="13"/>
    <s v="2017/2018"/>
    <x v="16"/>
    <s v="CSA"/>
    <s v="CA"/>
    <s v="Academic"/>
    <n v="117"/>
    <n v="117"/>
    <n v="2"/>
    <n v="112"/>
    <n v="87"/>
    <n v="25"/>
    <n v="20"/>
    <d v="1899-12-30T07:06:43"/>
    <d v="1899-12-30T05:19:12"/>
    <m/>
    <m/>
    <m/>
    <m/>
    <m/>
    <m/>
    <m/>
    <m/>
    <m/>
  </r>
  <r>
    <x v="14"/>
    <s v="2017/2018"/>
    <x v="16"/>
    <s v="CSA"/>
    <s v="CA"/>
    <s v="Academic"/>
    <n v="284"/>
    <n v="284"/>
    <n v="8"/>
    <n v="196"/>
    <n v="116"/>
    <n v="80"/>
    <n v="51"/>
    <d v="1899-12-30T05:17:31"/>
    <d v="1899-12-30T03:01:26"/>
    <m/>
    <m/>
    <m/>
    <m/>
    <m/>
    <m/>
    <m/>
    <m/>
    <m/>
  </r>
  <r>
    <x v="15"/>
    <s v="2017/2018"/>
    <x v="16"/>
    <s v="CSA"/>
    <s v="CA"/>
    <s v="Academic"/>
    <n v="348"/>
    <n v="348"/>
    <n v="5"/>
    <n v="251"/>
    <n v="149"/>
    <n v="102"/>
    <n v="58"/>
    <d v="1899-12-30T05:18:58"/>
    <d v="1899-12-30T03:18:14"/>
    <m/>
    <m/>
    <m/>
    <m/>
    <m/>
    <m/>
    <m/>
    <m/>
    <m/>
  </r>
  <r>
    <x v="16"/>
    <s v="2017/2018"/>
    <x v="16"/>
    <s v="CSA"/>
    <s v="CA"/>
    <s v="Academic"/>
    <n v="286"/>
    <n v="285"/>
    <n v="4"/>
    <n v="255"/>
    <n v="160"/>
    <n v="95"/>
    <n v="54"/>
    <d v="1899-12-30T06:17:02"/>
    <d v="1899-12-30T05:02:38"/>
    <m/>
    <m/>
    <m/>
    <m/>
    <m/>
    <m/>
    <m/>
    <m/>
    <m/>
  </r>
  <r>
    <x v="17"/>
    <s v="2017/2018"/>
    <x v="16"/>
    <s v="CSA"/>
    <s v="CA"/>
    <s v="Academic"/>
    <n v="191"/>
    <n v="190"/>
    <n v="2"/>
    <n v="159"/>
    <n v="83"/>
    <n v="76"/>
    <n v="64"/>
    <d v="1899-12-30T05:17:46"/>
    <d v="1899-12-30T04:19:12"/>
    <m/>
    <m/>
    <m/>
    <m/>
    <m/>
    <m/>
    <m/>
    <m/>
    <m/>
  </r>
  <r>
    <x v="18"/>
    <s v="2017/2018"/>
    <x v="16"/>
    <s v="CSA"/>
    <s v="CA"/>
    <s v="Academic"/>
    <n v="294"/>
    <n v="294"/>
    <n v="3"/>
    <n v="183"/>
    <n v="150"/>
    <n v="33"/>
    <n v="48"/>
    <d v="1899-12-30T08:01:41"/>
    <d v="1899-12-30T04:13:55"/>
    <m/>
    <m/>
    <m/>
    <m/>
    <m/>
    <m/>
    <m/>
    <m/>
    <m/>
  </r>
  <r>
    <x v="19"/>
    <s v="2017/2018"/>
    <x v="16"/>
    <s v="CSA"/>
    <s v="CA"/>
    <s v="Academic"/>
    <n v="336"/>
    <n v="336"/>
    <n v="12"/>
    <n v="280"/>
    <n v="218"/>
    <n v="62"/>
    <n v="59"/>
    <d v="1899-12-30T07:16:34"/>
    <d v="1899-12-30T03:22:05"/>
    <m/>
    <m/>
    <m/>
    <m/>
    <m/>
    <m/>
    <m/>
    <m/>
    <m/>
  </r>
  <r>
    <x v="20"/>
    <s v="2017/2018"/>
    <x v="16"/>
    <s v="CSA"/>
    <s v="CA"/>
    <s v="Academic"/>
    <n v="350"/>
    <n v="350"/>
    <n v="6"/>
    <n v="271"/>
    <n v="184"/>
    <n v="87"/>
    <n v="72"/>
    <d v="1899-12-30T06:05:02"/>
    <d v="1899-12-30T03:08:24"/>
    <m/>
    <m/>
    <m/>
    <m/>
    <m/>
    <m/>
    <m/>
    <m/>
    <m/>
  </r>
  <r>
    <x v="21"/>
    <s v="2017/2018"/>
    <x v="16"/>
    <s v="CSA"/>
    <s v="CA"/>
    <s v="Academic"/>
    <n v="348"/>
    <n v="346"/>
    <n v="5"/>
    <n v="268"/>
    <n v="160"/>
    <n v="108"/>
    <n v="65"/>
    <d v="1899-12-30T06:08:53"/>
    <d v="1899-12-30T03:03:36"/>
    <m/>
    <m/>
    <m/>
    <m/>
    <m/>
    <m/>
    <m/>
    <m/>
    <m/>
  </r>
  <r>
    <x v="22"/>
    <s v="2017/2018"/>
    <x v="16"/>
    <s v="CSA"/>
    <s v="CA"/>
    <s v="Academic"/>
    <n v="294"/>
    <n v="293"/>
    <n v="3"/>
    <n v="220"/>
    <n v="145"/>
    <n v="75"/>
    <n v="110"/>
    <d v="1899-12-30T06:09:36"/>
    <d v="1899-12-30T03:05:31"/>
    <m/>
    <m/>
    <m/>
    <m/>
    <m/>
    <m/>
    <m/>
    <m/>
    <m/>
  </r>
  <r>
    <x v="23"/>
    <s v="2017/2018"/>
    <x v="16"/>
    <s v="CSA"/>
    <s v="CA"/>
    <s v="Academic"/>
    <n v="182"/>
    <n v="182"/>
    <n v="2"/>
    <n v="133"/>
    <n v="93"/>
    <n v="40"/>
    <n v="29"/>
    <d v="1899-12-30T07:06:14"/>
    <d v="1899-12-30T03:07:26"/>
    <m/>
    <m/>
    <m/>
    <m/>
    <m/>
    <m/>
    <m/>
    <m/>
    <m/>
  </r>
  <r>
    <x v="24"/>
    <s v="2018/2019"/>
    <x v="16"/>
    <s v="CSA"/>
    <s v="CA"/>
    <s v="Academic"/>
    <n v="205"/>
    <n v="205"/>
    <n v="0"/>
    <n v="169"/>
    <n v="100"/>
    <n v="69"/>
    <n v="33"/>
    <d v="1899-12-30T05:05:31"/>
    <d v="1899-12-30T06:10:05"/>
    <m/>
    <m/>
    <m/>
    <m/>
    <m/>
    <m/>
    <m/>
    <m/>
    <m/>
  </r>
  <r>
    <x v="25"/>
    <s v="2018/2019"/>
    <x v="16"/>
    <s v="CSA"/>
    <s v="CA"/>
    <s v="Academic"/>
    <n v="275"/>
    <n v="275"/>
    <n v="10"/>
    <n v="191"/>
    <n v="120"/>
    <n v="71"/>
    <n v="70"/>
    <d v="1899-12-30T07:12:43"/>
    <d v="1899-12-30T03:12:43"/>
    <m/>
    <m/>
    <m/>
    <m/>
    <m/>
    <m/>
    <m/>
    <m/>
    <m/>
  </r>
  <r>
    <x v="26"/>
    <s v="2018/2019"/>
    <x v="16"/>
    <s v="CSA"/>
    <s v="CA"/>
    <s v="Academic"/>
    <n v="292"/>
    <n v="292"/>
    <n v="7"/>
    <n v="224"/>
    <n v="159"/>
    <n v="65"/>
    <n v="64"/>
    <d v="1899-12-30T07:03:36"/>
    <d v="1899-12-30T03:23:17"/>
    <m/>
    <m/>
    <m/>
    <m/>
    <m/>
    <m/>
    <m/>
    <m/>
    <m/>
  </r>
  <r>
    <x v="27"/>
    <s v="2018/2019"/>
    <x v="16"/>
    <s v="CSA"/>
    <s v="CA"/>
    <s v="Academic"/>
    <n v="429"/>
    <n v="429"/>
    <n v="7"/>
    <n v="340"/>
    <n v="184"/>
    <n v="156"/>
    <n v="76"/>
    <d v="1899-12-30T05:13:26"/>
    <d v="1899-12-30T03:07:41"/>
    <m/>
    <m/>
    <m/>
    <m/>
    <m/>
    <m/>
    <m/>
    <m/>
    <m/>
  </r>
  <r>
    <x v="28"/>
    <s v="2018/2019"/>
    <x v="16"/>
    <s v="CSA"/>
    <s v="CA"/>
    <s v="Academic"/>
    <n v="205"/>
    <n v="205"/>
    <n v="0"/>
    <n v="140"/>
    <n v="82"/>
    <n v="58"/>
    <n v="46"/>
    <d v="1899-12-30T08:15:22"/>
    <d v="1899-12-30T03:15:36"/>
    <m/>
    <m/>
    <m/>
    <m/>
    <m/>
    <m/>
    <m/>
    <m/>
    <m/>
  </r>
  <r>
    <x v="29"/>
    <s v="2018/2019"/>
    <x v="16"/>
    <s v="CSA"/>
    <s v="CA"/>
    <s v="Academic"/>
    <n v="134"/>
    <n v="133"/>
    <n v="5"/>
    <n v="130"/>
    <n v="94"/>
    <n v="36"/>
    <n v="58"/>
    <d v="1899-12-30T08:01:55"/>
    <d v="1899-12-30T02:06:43"/>
    <m/>
    <m/>
    <m/>
    <m/>
    <m/>
    <m/>
    <m/>
    <m/>
    <m/>
  </r>
  <r>
    <x v="30"/>
    <s v="2018/2019"/>
    <x v="16"/>
    <s v="CSA"/>
    <s v="CA"/>
    <s v="Academic"/>
    <n v="361"/>
    <n v="360"/>
    <n v="7"/>
    <n v="176"/>
    <n v="144"/>
    <n v="32"/>
    <n v="50"/>
    <d v="1899-12-30T08:09:36"/>
    <d v="1899-12-30T03:23:31"/>
    <m/>
    <m/>
    <m/>
    <m/>
    <m/>
    <m/>
    <m/>
    <m/>
    <m/>
  </r>
  <r>
    <x v="0"/>
    <s v="2016/2017"/>
    <x v="17"/>
    <s v="CSB"/>
    <s v="CA"/>
    <s v="Academic"/>
    <n v="240"/>
    <n v="238"/>
    <n v="0"/>
    <n v="187"/>
    <n v="99"/>
    <n v="88"/>
    <n v="40"/>
    <d v="1899-12-30T07:09:22"/>
    <d v="1899-12-31T06:21:07"/>
    <m/>
    <m/>
    <m/>
    <m/>
    <m/>
    <m/>
    <m/>
    <m/>
    <m/>
  </r>
  <r>
    <x v="1"/>
    <s v="2016/2017"/>
    <x v="17"/>
    <s v="CSB"/>
    <s v="CA"/>
    <s v="Academic"/>
    <n v="281"/>
    <n v="281"/>
    <n v="0"/>
    <n v="228"/>
    <n v="159"/>
    <n v="69"/>
    <n v="70"/>
    <d v="1899-12-30T09:12:00"/>
    <d v="1899-12-30T08:20:38"/>
    <m/>
    <m/>
    <m/>
    <m/>
    <m/>
    <m/>
    <m/>
    <m/>
    <m/>
  </r>
  <r>
    <x v="2"/>
    <s v="2016/2017"/>
    <x v="17"/>
    <s v="CSB"/>
    <s v="CA"/>
    <s v="Academic"/>
    <n v="262"/>
    <n v="262"/>
    <n v="0"/>
    <n v="213"/>
    <n v="131"/>
    <n v="82"/>
    <n v="54"/>
    <d v="1899-12-30T07:23:02"/>
    <d v="1899-12-30T19:12:29"/>
    <m/>
    <m/>
    <m/>
    <m/>
    <m/>
    <m/>
    <m/>
    <m/>
    <m/>
  </r>
  <r>
    <x v="3"/>
    <s v="2016/2017"/>
    <x v="17"/>
    <s v="CSB"/>
    <s v="CA"/>
    <s v="Academic"/>
    <n v="267"/>
    <n v="267"/>
    <n v="2"/>
    <n v="189"/>
    <n v="99"/>
    <n v="90"/>
    <n v="94"/>
    <d v="1899-12-30T06:10:34"/>
    <d v="1899-12-30T04:09:36"/>
    <m/>
    <m/>
    <m/>
    <m/>
    <m/>
    <m/>
    <m/>
    <m/>
    <m/>
  </r>
  <r>
    <x v="4"/>
    <s v="2016/2017"/>
    <x v="17"/>
    <s v="CSB"/>
    <s v="CA"/>
    <s v="Academic"/>
    <n v="377"/>
    <n v="377"/>
    <n v="0"/>
    <n v="272"/>
    <n v="137"/>
    <n v="135"/>
    <n v="99"/>
    <d v="1899-12-30T06:12:00"/>
    <d v="1899-12-30T03:03:07"/>
    <m/>
    <m/>
    <m/>
    <m/>
    <m/>
    <m/>
    <m/>
    <m/>
    <m/>
  </r>
  <r>
    <x v="5"/>
    <s v="2016/2017"/>
    <x v="17"/>
    <s v="CSB"/>
    <s v="CA"/>
    <s v="Academic"/>
    <n v="167"/>
    <n v="167"/>
    <n v="0"/>
    <n v="140"/>
    <n v="73"/>
    <n v="67"/>
    <n v="54"/>
    <d v="1899-12-30T06:03:07"/>
    <d v="1899-12-30T03:16:05"/>
    <m/>
    <m/>
    <m/>
    <m/>
    <m/>
    <m/>
    <m/>
    <m/>
    <m/>
  </r>
  <r>
    <x v="6"/>
    <s v="2016/2017"/>
    <x v="17"/>
    <s v="CSB"/>
    <s v="CA"/>
    <s v="Academic"/>
    <n v="296"/>
    <n v="296"/>
    <n v="0"/>
    <n v="199"/>
    <n v="116"/>
    <n v="83"/>
    <n v="48"/>
    <d v="1899-12-30T06:22:34"/>
    <d v="1899-12-30T03:00:29"/>
    <m/>
    <m/>
    <m/>
    <m/>
    <m/>
    <m/>
    <m/>
    <m/>
    <m/>
  </r>
  <r>
    <x v="7"/>
    <s v="2016/2017"/>
    <x v="17"/>
    <s v="CSB"/>
    <s v="CA"/>
    <s v="Academic"/>
    <n v="521"/>
    <n v="521"/>
    <n v="0"/>
    <n v="352"/>
    <n v="179"/>
    <n v="173"/>
    <n v="146"/>
    <d v="1899-12-30T05:00:14"/>
    <d v="1899-12-30T02:16:48"/>
    <m/>
    <m/>
    <m/>
    <m/>
    <m/>
    <m/>
    <m/>
    <m/>
    <m/>
  </r>
  <r>
    <x v="8"/>
    <s v="2016/2017"/>
    <x v="17"/>
    <s v="CSB"/>
    <s v="CA"/>
    <s v="Academic"/>
    <n v="369"/>
    <n v="369"/>
    <n v="1"/>
    <n v="316"/>
    <n v="155"/>
    <n v="161"/>
    <n v="99"/>
    <d v="1899-12-30T05:02:53"/>
    <d v="1899-12-30T02:22:34"/>
    <m/>
    <m/>
    <m/>
    <m/>
    <m/>
    <m/>
    <m/>
    <m/>
    <m/>
  </r>
  <r>
    <x v="9"/>
    <s v="2016/2017"/>
    <x v="17"/>
    <s v="CSB"/>
    <s v="CA"/>
    <s v="Academic"/>
    <n v="309"/>
    <n v="309"/>
    <n v="1"/>
    <n v="234"/>
    <n v="131"/>
    <n v="103"/>
    <n v="58"/>
    <d v="1899-12-30T05:02:38"/>
    <d v="1899-12-30T03:03:50"/>
    <m/>
    <m/>
    <m/>
    <m/>
    <m/>
    <m/>
    <m/>
    <m/>
    <m/>
  </r>
  <r>
    <x v="10"/>
    <s v="2016/2017"/>
    <x v="17"/>
    <s v="CSB"/>
    <s v="CA"/>
    <s v="Academic"/>
    <n v="375"/>
    <n v="375"/>
    <n v="0"/>
    <n v="308"/>
    <n v="148"/>
    <n v="160"/>
    <n v="72"/>
    <d v="1899-12-30T04:11:02"/>
    <d v="1899-12-30T03:07:26"/>
    <m/>
    <m/>
    <m/>
    <m/>
    <m/>
    <m/>
    <m/>
    <m/>
    <m/>
  </r>
  <r>
    <x v="11"/>
    <s v="2016/2017"/>
    <x v="17"/>
    <s v="CSB"/>
    <s v="CA"/>
    <s v="Academic"/>
    <n v="214"/>
    <n v="213"/>
    <n v="1"/>
    <n v="170"/>
    <n v="64"/>
    <n v="106"/>
    <n v="55"/>
    <d v="1899-12-30T04:10:05"/>
    <d v="1899-12-30T03:11:17"/>
    <m/>
    <m/>
    <m/>
    <m/>
    <m/>
    <m/>
    <m/>
    <m/>
    <m/>
  </r>
  <r>
    <x v="12"/>
    <s v="2017/2018"/>
    <x v="17"/>
    <s v="CSB"/>
    <s v="CA"/>
    <s v="Academic"/>
    <n v="178"/>
    <n v="178"/>
    <n v="0"/>
    <n v="130"/>
    <n v="64"/>
    <n v="66"/>
    <n v="41"/>
    <d v="1899-12-30T06:19:12"/>
    <d v="1899-12-30T03:03:36"/>
    <m/>
    <m/>
    <m/>
    <m/>
    <m/>
    <m/>
    <m/>
    <m/>
    <m/>
  </r>
  <r>
    <x v="13"/>
    <s v="2017/2018"/>
    <x v="17"/>
    <s v="CSB"/>
    <s v="CA"/>
    <s v="Academic"/>
    <n v="172"/>
    <n v="172"/>
    <n v="0"/>
    <n v="132"/>
    <n v="41"/>
    <n v="91"/>
    <n v="40"/>
    <d v="1899-12-30T04:20:24"/>
    <d v="1899-12-30T03:13:55"/>
    <m/>
    <m/>
    <m/>
    <m/>
    <m/>
    <m/>
    <m/>
    <m/>
    <m/>
  </r>
  <r>
    <x v="14"/>
    <s v="2017/2018"/>
    <x v="17"/>
    <s v="CSB"/>
    <s v="CA"/>
    <s v="Academic"/>
    <n v="175"/>
    <n v="174"/>
    <n v="0"/>
    <n v="123"/>
    <n v="48"/>
    <n v="75"/>
    <n v="47"/>
    <d v="1899-12-30T06:03:07"/>
    <d v="1899-12-30T03:18:58"/>
    <m/>
    <m/>
    <m/>
    <m/>
    <m/>
    <m/>
    <m/>
    <m/>
    <m/>
  </r>
  <r>
    <x v="15"/>
    <s v="2017/2018"/>
    <x v="17"/>
    <s v="CSB"/>
    <s v="CA"/>
    <s v="Academic"/>
    <n v="397"/>
    <n v="397"/>
    <n v="2"/>
    <n v="272"/>
    <n v="100"/>
    <n v="172"/>
    <n v="92"/>
    <d v="1899-12-30T04:14:24"/>
    <d v="1899-12-30T02:15:36"/>
    <m/>
    <m/>
    <m/>
    <m/>
    <m/>
    <m/>
    <m/>
    <m/>
    <m/>
  </r>
  <r>
    <x v="16"/>
    <s v="2017/2018"/>
    <x v="17"/>
    <s v="CSB"/>
    <s v="CA"/>
    <s v="Academic"/>
    <n v="333"/>
    <n v="333"/>
    <n v="0"/>
    <n v="258"/>
    <n v="86"/>
    <n v="172"/>
    <n v="83"/>
    <d v="1899-12-30T04:12:29"/>
    <d v="1899-12-30T03:08:24"/>
    <m/>
    <m/>
    <m/>
    <m/>
    <m/>
    <m/>
    <m/>
    <m/>
    <m/>
  </r>
  <r>
    <x v="17"/>
    <s v="2017/2018"/>
    <x v="17"/>
    <s v="CSB"/>
    <s v="CA"/>
    <s v="Academic"/>
    <n v="98"/>
    <n v="98"/>
    <n v="0"/>
    <n v="87"/>
    <n v="26"/>
    <n v="61"/>
    <n v="40"/>
    <d v="1899-12-30T06:06:00"/>
    <d v="1899-12-30T06:07:55"/>
    <m/>
    <m/>
    <m/>
    <m/>
    <m/>
    <m/>
    <m/>
    <m/>
    <m/>
  </r>
  <r>
    <x v="18"/>
    <s v="2017/2018"/>
    <x v="17"/>
    <s v="CSB"/>
    <s v="CA"/>
    <s v="Academic"/>
    <n v="328"/>
    <n v="328"/>
    <n v="1"/>
    <n v="213"/>
    <n v="75"/>
    <n v="138"/>
    <n v="74"/>
    <d v="1899-12-30T06:19:41"/>
    <d v="1899-12-30T03:02:38"/>
    <m/>
    <m/>
    <m/>
    <m/>
    <m/>
    <m/>
    <m/>
    <m/>
    <m/>
  </r>
  <r>
    <x v="19"/>
    <s v="2017/2018"/>
    <x v="17"/>
    <s v="CSB"/>
    <s v="CA"/>
    <s v="Academic"/>
    <n v="317"/>
    <n v="317"/>
    <n v="0"/>
    <n v="256"/>
    <n v="50"/>
    <n v="206"/>
    <n v="76"/>
    <d v="1899-12-30T03:17:31"/>
    <d v="1899-12-30T05:21:22"/>
    <m/>
    <m/>
    <m/>
    <m/>
    <m/>
    <m/>
    <m/>
    <m/>
    <m/>
  </r>
  <r>
    <x v="20"/>
    <s v="2017/2018"/>
    <x v="17"/>
    <s v="CSB"/>
    <s v="CA"/>
    <s v="Academic"/>
    <n v="201"/>
    <n v="201"/>
    <n v="1"/>
    <n v="149"/>
    <n v="35"/>
    <n v="114"/>
    <n v="65"/>
    <d v="1899-12-30T04:00:29"/>
    <d v="1899-12-30T05:06:58"/>
    <m/>
    <m/>
    <m/>
    <m/>
    <m/>
    <m/>
    <m/>
    <m/>
    <m/>
  </r>
  <r>
    <x v="21"/>
    <s v="2017/2018"/>
    <x v="17"/>
    <s v="CSB"/>
    <s v="CA"/>
    <s v="Academic"/>
    <n v="255"/>
    <n v="255"/>
    <n v="1"/>
    <n v="155"/>
    <n v="84"/>
    <n v="71"/>
    <n v="74"/>
    <d v="1899-12-30T06:00:58"/>
    <d v="1899-12-30T03:11:02"/>
    <m/>
    <m/>
    <m/>
    <m/>
    <m/>
    <m/>
    <m/>
    <m/>
    <m/>
  </r>
  <r>
    <x v="22"/>
    <s v="2017/2018"/>
    <x v="17"/>
    <s v="CSB"/>
    <s v="CA"/>
    <s v="Academic"/>
    <n v="244"/>
    <n v="244"/>
    <n v="0"/>
    <n v="172"/>
    <n v="94"/>
    <n v="78"/>
    <n v="74"/>
    <d v="1899-12-30T06:14:38"/>
    <d v="1899-12-30T03:12:58"/>
    <m/>
    <m/>
    <m/>
    <m/>
    <m/>
    <m/>
    <m/>
    <m/>
    <m/>
  </r>
  <r>
    <x v="23"/>
    <s v="2017/2018"/>
    <x v="17"/>
    <s v="CSB"/>
    <s v="CA"/>
    <s v="Academic"/>
    <n v="130"/>
    <n v="129"/>
    <n v="0"/>
    <n v="112"/>
    <n v="68"/>
    <n v="44"/>
    <n v="39"/>
    <d v="1899-12-30T08:20:53"/>
    <d v="1899-12-30T06:06:14"/>
    <m/>
    <m/>
    <m/>
    <m/>
    <m/>
    <m/>
    <m/>
    <m/>
    <m/>
  </r>
  <r>
    <x v="24"/>
    <s v="2018/2019"/>
    <x v="17"/>
    <s v="CSB"/>
    <s v="CA"/>
    <s v="Academic"/>
    <n v="103"/>
    <n v="103"/>
    <n v="0"/>
    <n v="78"/>
    <n v="33"/>
    <n v="45"/>
    <n v="17"/>
    <d v="1899-12-30T06:12:00"/>
    <d v="1899-12-30T02:18:14"/>
    <m/>
    <m/>
    <m/>
    <m/>
    <m/>
    <m/>
    <m/>
    <m/>
    <m/>
  </r>
  <r>
    <x v="25"/>
    <s v="2018/2019"/>
    <x v="17"/>
    <s v="CSB"/>
    <s v="CA"/>
    <s v="Academic"/>
    <n v="129"/>
    <n v="129"/>
    <n v="0"/>
    <n v="113"/>
    <n v="47"/>
    <n v="66"/>
    <n v="22"/>
    <d v="1899-12-30T06:05:46"/>
    <d v="1899-12-30T03:13:12"/>
    <m/>
    <m/>
    <m/>
    <m/>
    <m/>
    <m/>
    <m/>
    <m/>
    <m/>
  </r>
  <r>
    <x v="26"/>
    <s v="2018/2019"/>
    <x v="17"/>
    <s v="CSB"/>
    <s v="CA"/>
    <s v="Academic"/>
    <n v="166"/>
    <n v="166"/>
    <n v="0"/>
    <n v="105"/>
    <n v="48"/>
    <n v="57"/>
    <n v="41"/>
    <d v="1899-12-30T04:15:36"/>
    <d v="1899-12-30T03:12:58"/>
    <m/>
    <m/>
    <m/>
    <m/>
    <m/>
    <m/>
    <m/>
    <m/>
    <m/>
  </r>
  <r>
    <x v="27"/>
    <s v="2018/2019"/>
    <x v="17"/>
    <s v="CSB"/>
    <s v="CA"/>
    <s v="Academic"/>
    <n v="245"/>
    <n v="245"/>
    <n v="1"/>
    <n v="190"/>
    <n v="68"/>
    <n v="122"/>
    <n v="67"/>
    <d v="1899-12-30T06:05:02"/>
    <d v="1899-12-30T03:18:43"/>
    <m/>
    <m/>
    <m/>
    <m/>
    <m/>
    <m/>
    <m/>
    <m/>
    <m/>
  </r>
  <r>
    <x v="28"/>
    <s v="2018/2019"/>
    <x v="17"/>
    <s v="CSB"/>
    <s v="CA"/>
    <s v="Academic"/>
    <n v="176"/>
    <n v="176"/>
    <n v="0"/>
    <n v="131"/>
    <n v="49"/>
    <n v="82"/>
    <n v="44"/>
    <d v="1899-12-30T05:18:58"/>
    <d v="1899-12-30T03:19:12"/>
    <m/>
    <m/>
    <m/>
    <m/>
    <m/>
    <m/>
    <m/>
    <m/>
    <m/>
  </r>
  <r>
    <x v="29"/>
    <s v="2018/2019"/>
    <x v="17"/>
    <s v="CSB"/>
    <s v="CA"/>
    <s v="Academic"/>
    <n v="77"/>
    <n v="77"/>
    <n v="0"/>
    <n v="40"/>
    <n v="16"/>
    <n v="24"/>
    <n v="40"/>
    <d v="1899-12-30T07:00:43"/>
    <d v="1899-12-30T03:06:00"/>
    <m/>
    <m/>
    <m/>
    <m/>
    <m/>
    <m/>
    <m/>
    <m/>
    <m/>
  </r>
  <r>
    <x v="30"/>
    <s v="2018/2019"/>
    <x v="17"/>
    <s v="CSB"/>
    <s v="CA"/>
    <s v="Academic"/>
    <n v="188"/>
    <n v="188"/>
    <n v="0"/>
    <n v="150"/>
    <n v="68"/>
    <n v="82"/>
    <n v="33"/>
    <d v="1899-12-30T06:21:22"/>
    <d v="1899-12-30T03:03:36"/>
    <m/>
    <m/>
    <m/>
    <m/>
    <m/>
    <m/>
    <m/>
    <m/>
    <m/>
  </r>
  <r>
    <x v="0"/>
    <s v="2016/2017"/>
    <x v="17"/>
    <s v="CSB"/>
    <s v="CA"/>
    <s v="Academic"/>
    <m/>
    <m/>
    <m/>
    <m/>
    <m/>
    <m/>
    <m/>
    <m/>
    <m/>
    <n v="554"/>
    <n v="549"/>
    <n v="11"/>
    <n v="268"/>
    <n v="233"/>
    <n v="35"/>
    <n v="269"/>
    <d v="1899-12-30T02:10:34"/>
    <d v="1899-12-30T01:02:53"/>
  </r>
  <r>
    <x v="0"/>
    <s v="2016/2017"/>
    <x v="20"/>
    <s v="CDS"/>
    <s v="CA"/>
    <s v="Academic"/>
    <n v="439"/>
    <n v="439"/>
    <n v="3"/>
    <n v="353"/>
    <n v="124"/>
    <n v="229"/>
    <n v="38"/>
    <d v="1899-12-30T05:05:46"/>
    <d v="1899-12-30T02:20:53"/>
    <m/>
    <m/>
    <m/>
    <m/>
    <m/>
    <m/>
    <m/>
    <m/>
    <m/>
  </r>
  <r>
    <x v="1"/>
    <s v="2016/2017"/>
    <x v="20"/>
    <s v="CDS"/>
    <s v="CA"/>
    <s v="Academic"/>
    <n v="584"/>
    <n v="584"/>
    <n v="3"/>
    <n v="425"/>
    <n v="220"/>
    <n v="205"/>
    <n v="81"/>
    <d v="1899-12-30T05:01:12"/>
    <d v="1899-12-30T07:04:34"/>
    <m/>
    <m/>
    <m/>
    <m/>
    <m/>
    <m/>
    <m/>
    <m/>
    <m/>
  </r>
  <r>
    <x v="2"/>
    <s v="2016/2017"/>
    <x v="20"/>
    <s v="CDS"/>
    <s v="CA"/>
    <s v="Academic"/>
    <n v="700"/>
    <n v="700"/>
    <n v="9"/>
    <n v="599"/>
    <n v="304"/>
    <n v="295"/>
    <n v="86"/>
    <d v="1899-12-30T06:08:38"/>
    <d v="1899-12-30T06:04:05"/>
    <m/>
    <m/>
    <m/>
    <m/>
    <m/>
    <m/>
    <m/>
    <m/>
    <m/>
  </r>
  <r>
    <x v="3"/>
    <s v="2016/2017"/>
    <x v="20"/>
    <s v="CDS"/>
    <s v="CA"/>
    <s v="Academic"/>
    <n v="486"/>
    <n v="486"/>
    <n v="2"/>
    <n v="459"/>
    <n v="253"/>
    <n v="206"/>
    <n v="73"/>
    <d v="1899-12-30T06:18:43"/>
    <d v="1899-12-30T04:15:50"/>
    <m/>
    <m/>
    <m/>
    <m/>
    <m/>
    <m/>
    <m/>
    <m/>
    <m/>
  </r>
  <r>
    <x v="4"/>
    <s v="2016/2017"/>
    <x v="20"/>
    <s v="CDS"/>
    <s v="CA"/>
    <s v="Academic"/>
    <n v="412"/>
    <n v="412"/>
    <n v="4"/>
    <n v="314"/>
    <n v="149"/>
    <n v="165"/>
    <n v="69"/>
    <d v="1899-12-30T06:07:41"/>
    <d v="1899-12-30T04:15:22"/>
    <m/>
    <m/>
    <m/>
    <m/>
    <m/>
    <m/>
    <m/>
    <m/>
    <m/>
  </r>
  <r>
    <x v="5"/>
    <s v="2016/2017"/>
    <x v="20"/>
    <s v="CDS"/>
    <s v="CA"/>
    <s v="Academic"/>
    <n v="234"/>
    <n v="234"/>
    <n v="7"/>
    <n v="226"/>
    <n v="150"/>
    <n v="76"/>
    <n v="62"/>
    <d v="1899-12-30T08:03:22"/>
    <d v="1899-12-30T05:13:55"/>
    <m/>
    <m/>
    <m/>
    <m/>
    <m/>
    <m/>
    <m/>
    <m/>
    <m/>
  </r>
  <r>
    <x v="6"/>
    <s v="2016/2017"/>
    <x v="20"/>
    <s v="CDS"/>
    <s v="CA"/>
    <s v="Academic"/>
    <n v="467"/>
    <n v="467"/>
    <n v="5"/>
    <n v="325"/>
    <n v="250"/>
    <n v="75"/>
    <n v="57"/>
    <d v="1899-12-30T10:09:07"/>
    <d v="1899-12-30T03:07:41"/>
    <m/>
    <m/>
    <m/>
    <m/>
    <m/>
    <m/>
    <m/>
    <m/>
    <m/>
  </r>
  <r>
    <x v="7"/>
    <s v="2016/2017"/>
    <x v="20"/>
    <s v="CDS"/>
    <s v="CA"/>
    <s v="Academic"/>
    <n v="443"/>
    <n v="443"/>
    <n v="4"/>
    <n v="414"/>
    <n v="304"/>
    <n v="110"/>
    <n v="54"/>
    <d v="1899-12-30T08:12:00"/>
    <d v="1899-12-30T05:03:36"/>
    <m/>
    <m/>
    <m/>
    <m/>
    <m/>
    <m/>
    <m/>
    <m/>
    <m/>
  </r>
  <r>
    <x v="8"/>
    <s v="2016/2017"/>
    <x v="20"/>
    <s v="CDS"/>
    <s v="CA"/>
    <s v="Academic"/>
    <n v="587"/>
    <n v="587"/>
    <n v="2"/>
    <n v="492"/>
    <n v="259"/>
    <n v="233"/>
    <n v="81"/>
    <d v="1899-12-30T06:06:14"/>
    <d v="1899-12-30T03:05:17"/>
    <m/>
    <m/>
    <m/>
    <m/>
    <m/>
    <m/>
    <m/>
    <m/>
    <m/>
  </r>
  <r>
    <x v="9"/>
    <s v="2016/2017"/>
    <x v="20"/>
    <s v="CDS"/>
    <s v="CA"/>
    <s v="Academic"/>
    <n v="508"/>
    <n v="508"/>
    <n v="6"/>
    <n v="491"/>
    <n v="242"/>
    <n v="249"/>
    <n v="57"/>
    <d v="1899-12-30T06:07:26"/>
    <d v="1899-12-30T04:00:00"/>
    <m/>
    <m/>
    <m/>
    <m/>
    <m/>
    <m/>
    <m/>
    <m/>
    <m/>
  </r>
  <r>
    <x v="10"/>
    <s v="2016/2017"/>
    <x v="20"/>
    <s v="CDS"/>
    <s v="CA"/>
    <s v="Academic"/>
    <n v="396"/>
    <n v="395"/>
    <n v="3"/>
    <n v="337"/>
    <n v="156"/>
    <n v="181"/>
    <n v="35"/>
    <d v="1899-12-30T05:10:19"/>
    <d v="1899-12-30T07:22:34"/>
    <m/>
    <m/>
    <m/>
    <m/>
    <m/>
    <m/>
    <m/>
    <m/>
    <m/>
  </r>
  <r>
    <x v="11"/>
    <s v="2016/2017"/>
    <x v="20"/>
    <s v="CDS"/>
    <s v="CA"/>
    <s v="Academic"/>
    <n v="312"/>
    <n v="312"/>
    <n v="6"/>
    <n v="338"/>
    <n v="222"/>
    <n v="116"/>
    <n v="27"/>
    <d v="1899-12-30T06:17:31"/>
    <d v="1899-12-30T04:20:24"/>
    <m/>
    <m/>
    <m/>
    <m/>
    <m/>
    <m/>
    <m/>
    <m/>
    <m/>
  </r>
  <r>
    <x v="12"/>
    <s v="2017/2018"/>
    <x v="20"/>
    <s v="CDS"/>
    <s v="CA"/>
    <s v="Academic"/>
    <n v="238"/>
    <n v="238"/>
    <n v="5"/>
    <n v="193"/>
    <n v="130"/>
    <n v="63"/>
    <n v="23"/>
    <d v="1899-12-30T08:07:55"/>
    <d v="1899-12-30T07:15:36"/>
    <m/>
    <m/>
    <m/>
    <m/>
    <m/>
    <m/>
    <m/>
    <m/>
    <m/>
  </r>
  <r>
    <x v="13"/>
    <s v="2017/2018"/>
    <x v="20"/>
    <s v="CDS"/>
    <s v="CA"/>
    <s v="Academic"/>
    <n v="346"/>
    <n v="346"/>
    <n v="9"/>
    <n v="279"/>
    <n v="174"/>
    <n v="105"/>
    <n v="24"/>
    <d v="1899-12-30T04:21:36"/>
    <d v="1899-12-30T05:06:00"/>
    <m/>
    <m/>
    <m/>
    <m/>
    <m/>
    <m/>
    <m/>
    <m/>
    <m/>
  </r>
  <r>
    <x v="14"/>
    <s v="2017/2018"/>
    <x v="20"/>
    <s v="CDS"/>
    <s v="CA"/>
    <s v="Academic"/>
    <n v="585"/>
    <n v="584"/>
    <n v="11"/>
    <n v="479"/>
    <n v="281"/>
    <n v="198"/>
    <n v="40"/>
    <d v="1899-12-30T05:08:38"/>
    <d v="1899-12-30T04:08:24"/>
    <m/>
    <m/>
    <m/>
    <m/>
    <m/>
    <m/>
    <m/>
    <m/>
    <m/>
  </r>
  <r>
    <x v="15"/>
    <s v="2017/2018"/>
    <x v="20"/>
    <s v="CDS"/>
    <s v="CA"/>
    <s v="Academic"/>
    <n v="460"/>
    <n v="458"/>
    <n v="3"/>
    <n v="441"/>
    <n v="306"/>
    <n v="135"/>
    <n v="36"/>
    <d v="1899-12-30T06:06:00"/>
    <d v="1899-12-30T03:13:26"/>
    <m/>
    <m/>
    <m/>
    <m/>
    <m/>
    <m/>
    <m/>
    <m/>
    <m/>
  </r>
  <r>
    <x v="16"/>
    <s v="2017/2018"/>
    <x v="20"/>
    <s v="CDS"/>
    <s v="CA"/>
    <s v="Academic"/>
    <n v="488"/>
    <n v="488"/>
    <n v="11"/>
    <n v="447"/>
    <n v="276"/>
    <n v="171"/>
    <n v="38"/>
    <d v="1899-12-30T06:07:12"/>
    <d v="1899-12-30T04:06:58"/>
    <m/>
    <m/>
    <m/>
    <m/>
    <m/>
    <m/>
    <m/>
    <m/>
    <m/>
  </r>
  <r>
    <x v="17"/>
    <s v="2017/2018"/>
    <x v="20"/>
    <s v="CDS"/>
    <s v="CA"/>
    <s v="Academic"/>
    <n v="224"/>
    <n v="224"/>
    <n v="6"/>
    <n v="247"/>
    <n v="174"/>
    <n v="73"/>
    <n v="19"/>
    <d v="1899-12-30T06:06:29"/>
    <d v="1899-12-30T06:01:12"/>
    <m/>
    <m/>
    <m/>
    <m/>
    <m/>
    <m/>
    <m/>
    <m/>
    <m/>
  </r>
  <r>
    <x v="18"/>
    <s v="2017/2018"/>
    <x v="20"/>
    <s v="CDS"/>
    <s v="CA"/>
    <s v="Academic"/>
    <n v="594"/>
    <n v="594"/>
    <n v="2"/>
    <n v="477"/>
    <n v="320"/>
    <n v="157"/>
    <n v="30"/>
    <d v="1899-12-30T08:01:55"/>
    <d v="1899-12-30T03:19:12"/>
    <m/>
    <m/>
    <m/>
    <m/>
    <m/>
    <m/>
    <m/>
    <m/>
    <m/>
  </r>
  <r>
    <x v="19"/>
    <s v="2017/2018"/>
    <x v="20"/>
    <s v="CDS"/>
    <s v="CA"/>
    <s v="Academic"/>
    <n v="364"/>
    <n v="364"/>
    <n v="7"/>
    <n v="382"/>
    <n v="254"/>
    <n v="128"/>
    <n v="32"/>
    <d v="1899-12-30T06:12:29"/>
    <d v="1899-12-30T05:12:43"/>
    <m/>
    <m/>
    <m/>
    <m/>
    <m/>
    <m/>
    <m/>
    <m/>
    <m/>
  </r>
  <r>
    <x v="20"/>
    <s v="2017/2018"/>
    <x v="20"/>
    <s v="CDS"/>
    <s v="CA"/>
    <s v="Academic"/>
    <n v="297"/>
    <n v="297"/>
    <n v="4"/>
    <n v="268"/>
    <n v="201"/>
    <n v="67"/>
    <n v="25"/>
    <d v="1899-12-30T06:18:43"/>
    <d v="1899-12-30T06:13:26"/>
    <m/>
    <m/>
    <m/>
    <m/>
    <m/>
    <m/>
    <m/>
    <m/>
    <m/>
  </r>
  <r>
    <x v="21"/>
    <s v="2017/2018"/>
    <x v="20"/>
    <s v="CDS"/>
    <s v="CA"/>
    <s v="Academic"/>
    <n v="240"/>
    <n v="240"/>
    <n v="3"/>
    <n v="252"/>
    <n v="227"/>
    <n v="25"/>
    <n v="27"/>
    <d v="1899-12-30T07:08:53"/>
    <d v="1899-12-30T04:06:14"/>
    <m/>
    <m/>
    <m/>
    <m/>
    <m/>
    <m/>
    <m/>
    <m/>
    <m/>
  </r>
  <r>
    <x v="22"/>
    <s v="2017/2018"/>
    <x v="20"/>
    <s v="CDS"/>
    <s v="CA"/>
    <s v="Academic"/>
    <n v="222"/>
    <n v="221"/>
    <n v="3"/>
    <n v="173"/>
    <n v="127"/>
    <n v="46"/>
    <n v="21"/>
    <d v="1899-12-30T06:02:24"/>
    <d v="1899-12-30T04:01:12"/>
    <m/>
    <m/>
    <m/>
    <m/>
    <m/>
    <m/>
    <m/>
    <m/>
    <m/>
  </r>
  <r>
    <x v="23"/>
    <s v="2017/2018"/>
    <x v="20"/>
    <s v="CDS"/>
    <s v="CA"/>
    <s v="Academic"/>
    <n v="197"/>
    <n v="197"/>
    <n v="1"/>
    <n v="174"/>
    <n v="118"/>
    <n v="56"/>
    <n v="37"/>
    <d v="1899-12-30T06:17:46"/>
    <d v="1899-12-30T03:01:55"/>
    <m/>
    <m/>
    <m/>
    <m/>
    <m/>
    <m/>
    <m/>
    <m/>
    <m/>
  </r>
  <r>
    <x v="24"/>
    <s v="2018/2019"/>
    <x v="20"/>
    <s v="CDS"/>
    <s v="CA"/>
    <s v="Academic"/>
    <n v="268"/>
    <n v="268"/>
    <n v="3"/>
    <n v="216"/>
    <n v="148"/>
    <n v="68"/>
    <n v="22"/>
    <d v="1899-12-30T05:16:48"/>
    <d v="1899-12-30T04:03:22"/>
    <m/>
    <m/>
    <m/>
    <m/>
    <m/>
    <m/>
    <m/>
    <m/>
    <m/>
  </r>
  <r>
    <x v="25"/>
    <s v="2018/2019"/>
    <x v="20"/>
    <s v="CDS"/>
    <s v="CA"/>
    <s v="Academic"/>
    <n v="375"/>
    <n v="375"/>
    <n v="2"/>
    <n v="288"/>
    <n v="232"/>
    <n v="56"/>
    <n v="51"/>
    <d v="1899-12-30T07:00:29"/>
    <d v="1899-12-30T03:06:29"/>
    <m/>
    <m/>
    <m/>
    <m/>
    <m/>
    <m/>
    <m/>
    <m/>
    <m/>
  </r>
  <r>
    <x v="26"/>
    <s v="2018/2019"/>
    <x v="20"/>
    <s v="CDS"/>
    <s v="CA"/>
    <s v="Academic"/>
    <n v="342"/>
    <n v="342"/>
    <n v="4"/>
    <n v="293"/>
    <n v="231"/>
    <n v="62"/>
    <n v="64"/>
    <d v="1899-12-30T08:02:24"/>
    <d v="1899-12-30T04:22:48"/>
    <m/>
    <m/>
    <m/>
    <m/>
    <m/>
    <m/>
    <m/>
    <m/>
    <m/>
  </r>
  <r>
    <x v="27"/>
    <s v="2018/2019"/>
    <x v="20"/>
    <s v="CDS"/>
    <s v="CA"/>
    <s v="Academic"/>
    <n v="365"/>
    <n v="365"/>
    <n v="2"/>
    <n v="310"/>
    <n v="250"/>
    <n v="60"/>
    <n v="69"/>
    <d v="1899-12-30T07:15:07"/>
    <d v="1899-12-30T03:10:19"/>
    <m/>
    <m/>
    <m/>
    <m/>
    <m/>
    <m/>
    <m/>
    <m/>
    <m/>
  </r>
  <r>
    <x v="28"/>
    <s v="2018/2019"/>
    <x v="20"/>
    <s v="CDS"/>
    <s v="CA"/>
    <s v="Academic"/>
    <n v="232"/>
    <n v="232"/>
    <n v="1"/>
    <n v="223"/>
    <n v="156"/>
    <n v="67"/>
    <n v="23"/>
    <d v="1899-12-30T08:08:24"/>
    <d v="1899-12-30T06:20:53"/>
    <m/>
    <m/>
    <m/>
    <m/>
    <m/>
    <m/>
    <m/>
    <m/>
    <m/>
  </r>
  <r>
    <x v="29"/>
    <s v="2018/2019"/>
    <x v="20"/>
    <s v="CDS"/>
    <s v="CA"/>
    <s v="Academic"/>
    <n v="239"/>
    <n v="239"/>
    <n v="3"/>
    <n v="186"/>
    <n v="127"/>
    <n v="59"/>
    <n v="26"/>
    <d v="1899-12-30T06:17:02"/>
    <d v="1899-12-30T05:17:31"/>
    <m/>
    <m/>
    <m/>
    <m/>
    <m/>
    <m/>
    <m/>
    <m/>
    <m/>
  </r>
  <r>
    <x v="30"/>
    <s v="2018/2019"/>
    <x v="20"/>
    <s v="CDS"/>
    <s v="CA"/>
    <s v="Academic"/>
    <n v="577"/>
    <n v="576"/>
    <n v="4"/>
    <n v="420"/>
    <n v="310"/>
    <n v="110"/>
    <n v="64"/>
    <d v="1899-12-30T08:06:43"/>
    <d v="1899-12-30T03:19:26"/>
    <m/>
    <m/>
    <m/>
    <m/>
    <m/>
    <m/>
    <m/>
    <m/>
    <m/>
  </r>
  <r>
    <x v="0"/>
    <s v="2016/2017"/>
    <x v="20"/>
    <s v="CDS"/>
    <s v="CA"/>
    <s v="Academic"/>
    <m/>
    <m/>
    <m/>
    <m/>
    <m/>
    <m/>
    <m/>
    <m/>
    <m/>
    <n v="1099"/>
    <n v="1091"/>
    <n v="23"/>
    <n v="389"/>
    <n v="239"/>
    <n v="150"/>
    <n v="722"/>
    <d v="1899-12-30T01:15:36"/>
    <d v="1899-12-30T01:05:46"/>
  </r>
  <r>
    <x v="1"/>
    <s v="2016/2017"/>
    <x v="20"/>
    <s v="CDS"/>
    <s v="CA"/>
    <s v="Academic"/>
    <m/>
    <m/>
    <m/>
    <m/>
    <m/>
    <m/>
    <m/>
    <m/>
    <m/>
    <n v="793"/>
    <n v="789"/>
    <n v="22"/>
    <n v="272"/>
    <n v="156"/>
    <n v="116"/>
    <n v="512"/>
    <d v="1899-12-30T01:17:17"/>
    <d v="1899-12-30T00:19:41"/>
  </r>
  <r>
    <x v="2"/>
    <s v="2016/2017"/>
    <x v="20"/>
    <s v="CDS"/>
    <s v="CA"/>
    <s v="Academic"/>
    <m/>
    <m/>
    <m/>
    <m/>
    <m/>
    <m/>
    <m/>
    <m/>
    <m/>
    <n v="1672"/>
    <n v="1664"/>
    <n v="11"/>
    <n v="650"/>
    <n v="378"/>
    <n v="272"/>
    <n v="1031"/>
    <d v="1899-12-30T01:18:14"/>
    <d v="1899-12-30T00:21:36"/>
  </r>
  <r>
    <x v="3"/>
    <s v="2016/2017"/>
    <x v="20"/>
    <s v="CDS"/>
    <s v="CA"/>
    <s v="Academic"/>
    <m/>
    <m/>
    <m/>
    <m/>
    <m/>
    <m/>
    <m/>
    <m/>
    <m/>
    <n v="1552"/>
    <n v="1540"/>
    <n v="6"/>
    <n v="643"/>
    <n v="329"/>
    <n v="314"/>
    <n v="918"/>
    <d v="1899-12-30T01:12:58"/>
    <d v="1899-12-30T00:18:43"/>
  </r>
  <r>
    <x v="4"/>
    <s v="2016/2017"/>
    <x v="20"/>
    <s v="CDS"/>
    <s v="CA"/>
    <s v="Academic"/>
    <m/>
    <m/>
    <m/>
    <m/>
    <m/>
    <m/>
    <m/>
    <m/>
    <m/>
    <n v="1389"/>
    <n v="1384"/>
    <n v="14"/>
    <n v="538"/>
    <n v="284"/>
    <n v="254"/>
    <n v="863"/>
    <d v="1899-12-30T01:08:38"/>
    <d v="1899-12-30T00:15:36"/>
  </r>
  <r>
    <x v="5"/>
    <s v="2016/2017"/>
    <x v="20"/>
    <s v="CDS"/>
    <s v="CA"/>
    <s v="Academic"/>
    <m/>
    <m/>
    <m/>
    <m/>
    <m/>
    <m/>
    <m/>
    <m/>
    <m/>
    <n v="711"/>
    <n v="708"/>
    <n v="7"/>
    <n v="268"/>
    <n v="117"/>
    <n v="151"/>
    <n v="477"/>
    <d v="1899-12-30T01:07:26"/>
    <d v="1899-12-30T00:16:34"/>
  </r>
  <r>
    <x v="6"/>
    <s v="2016/2017"/>
    <x v="20"/>
    <s v="CDS"/>
    <s v="CA"/>
    <s v="Academic"/>
    <m/>
    <m/>
    <m/>
    <m/>
    <m/>
    <m/>
    <m/>
    <m/>
    <m/>
    <n v="1118"/>
    <n v="1110"/>
    <n v="7"/>
    <n v="379"/>
    <n v="234"/>
    <n v="145"/>
    <n v="698"/>
    <d v="1899-12-30T01:20:10"/>
    <d v="1899-12-30T01:00:00"/>
  </r>
  <r>
    <x v="7"/>
    <s v="2016/2017"/>
    <x v="20"/>
    <s v="CDS"/>
    <s v="CA"/>
    <s v="Academic"/>
    <m/>
    <m/>
    <m/>
    <m/>
    <m/>
    <m/>
    <m/>
    <m/>
    <m/>
    <n v="1725"/>
    <n v="1713"/>
    <n v="13"/>
    <n v="572"/>
    <n v="328"/>
    <n v="244"/>
    <n v="1117"/>
    <d v="1899-12-30T01:10:05"/>
    <d v="1899-12-30T00:18:58"/>
  </r>
  <r>
    <x v="8"/>
    <s v="2016/2017"/>
    <x v="20"/>
    <s v="CDS"/>
    <s v="CA"/>
    <s v="Academic"/>
    <m/>
    <m/>
    <m/>
    <m/>
    <m/>
    <m/>
    <m/>
    <m/>
    <m/>
    <n v="1484"/>
    <n v="1466"/>
    <n v="12"/>
    <n v="499"/>
    <n v="306"/>
    <n v="193"/>
    <n v="1055"/>
    <d v="1899-12-30T01:12:14"/>
    <d v="1899-12-30T00:18:00"/>
  </r>
  <r>
    <x v="9"/>
    <s v="2016/2017"/>
    <x v="20"/>
    <s v="CDS"/>
    <s v="CA"/>
    <s v="Academic"/>
    <m/>
    <m/>
    <m/>
    <m/>
    <m/>
    <m/>
    <m/>
    <m/>
    <m/>
    <n v="1482"/>
    <n v="1469"/>
    <n v="10"/>
    <n v="481"/>
    <n v="249"/>
    <n v="232"/>
    <n v="970"/>
    <d v="1899-12-30T01:11:17"/>
    <d v="1899-12-30T00:13:55"/>
  </r>
  <r>
    <x v="10"/>
    <s v="2016/2017"/>
    <x v="20"/>
    <s v="CDS"/>
    <s v="CA"/>
    <s v="Academic"/>
    <m/>
    <m/>
    <m/>
    <m/>
    <m/>
    <m/>
    <m/>
    <m/>
    <m/>
    <n v="1370"/>
    <n v="1357"/>
    <n v="6"/>
    <n v="519"/>
    <n v="277"/>
    <n v="242"/>
    <n v="843"/>
    <d v="1899-12-30T01:05:17"/>
    <d v="1899-12-30T00:11:46"/>
  </r>
  <r>
    <x v="11"/>
    <s v="2016/2017"/>
    <x v="20"/>
    <s v="CDS"/>
    <s v="CA"/>
    <s v="Academic"/>
    <m/>
    <m/>
    <m/>
    <m/>
    <m/>
    <m/>
    <m/>
    <m/>
    <m/>
    <n v="904"/>
    <n v="889"/>
    <n v="6"/>
    <n v="287"/>
    <n v="177"/>
    <n v="110"/>
    <n v="629"/>
    <d v="1899-12-30T01:01:26"/>
    <d v="1899-12-30T00:14:10"/>
  </r>
  <r>
    <x v="12"/>
    <s v="2017/2018"/>
    <x v="20"/>
    <s v="CDS"/>
    <s v="CA"/>
    <s v="Academic"/>
    <m/>
    <m/>
    <m/>
    <m/>
    <m/>
    <m/>
    <m/>
    <m/>
    <m/>
    <n v="469"/>
    <n v="463"/>
    <n v="10"/>
    <n v="79"/>
    <n v="41"/>
    <n v="38"/>
    <n v="389"/>
    <d v="1899-12-30T01:03:07"/>
    <d v="1899-12-30T00:21:07"/>
  </r>
  <r>
    <x v="13"/>
    <s v="2017/2018"/>
    <x v="20"/>
    <s v="CDS"/>
    <s v="CA"/>
    <s v="Academic"/>
    <m/>
    <m/>
    <m/>
    <m/>
    <m/>
    <m/>
    <m/>
    <m/>
    <m/>
    <n v="990"/>
    <n v="975"/>
    <n v="12"/>
    <n v="385"/>
    <n v="212"/>
    <n v="173"/>
    <n v="608"/>
    <d v="1899-12-30T00:22:05"/>
    <d v="1899-12-30T00:13:41"/>
  </r>
  <r>
    <x v="14"/>
    <s v="2017/2018"/>
    <x v="20"/>
    <s v="CDS"/>
    <s v="CA"/>
    <s v="Academic"/>
    <m/>
    <m/>
    <m/>
    <m/>
    <m/>
    <m/>
    <m/>
    <m/>
    <m/>
    <n v="1203"/>
    <n v="1197"/>
    <n v="13"/>
    <n v="410"/>
    <n v="236"/>
    <n v="174"/>
    <n v="767"/>
    <d v="1899-12-30T01:00:29"/>
    <d v="1899-12-30T00:15:50"/>
  </r>
  <r>
    <x v="15"/>
    <s v="2017/2018"/>
    <x v="20"/>
    <s v="CDS"/>
    <s v="CA"/>
    <s v="Academic"/>
    <m/>
    <m/>
    <m/>
    <m/>
    <m/>
    <m/>
    <m/>
    <m/>
    <m/>
    <n v="1626"/>
    <n v="1618"/>
    <n v="17"/>
    <n v="506"/>
    <n v="267"/>
    <n v="239"/>
    <n v="1147"/>
    <d v="1899-12-30T01:01:12"/>
    <d v="1899-12-30T00:12:14"/>
  </r>
  <r>
    <x v="16"/>
    <s v="2017/2018"/>
    <x v="20"/>
    <s v="CDS"/>
    <s v="CA"/>
    <s v="Academic"/>
    <m/>
    <m/>
    <m/>
    <m/>
    <m/>
    <m/>
    <m/>
    <m/>
    <m/>
    <n v="1395"/>
    <n v="1380"/>
    <n v="7"/>
    <n v="274"/>
    <n v="200"/>
    <n v="74"/>
    <n v="1113"/>
    <d v="1899-12-30T01:15:22"/>
    <d v="1899-12-30T00:07:55"/>
  </r>
  <r>
    <x v="17"/>
    <s v="2017/2018"/>
    <x v="20"/>
    <s v="CDS"/>
    <s v="CA"/>
    <s v="Academic"/>
    <m/>
    <m/>
    <m/>
    <m/>
    <m/>
    <m/>
    <m/>
    <m/>
    <m/>
    <n v="520"/>
    <n v="513"/>
    <n v="3"/>
    <n v="104"/>
    <n v="72"/>
    <n v="32"/>
    <n v="432"/>
    <d v="1899-12-30T01:04:48"/>
    <d v="1899-12-30T00:11:17"/>
  </r>
  <r>
    <x v="18"/>
    <s v="2017/2018"/>
    <x v="20"/>
    <s v="CDS"/>
    <s v="CA"/>
    <s v="Academic"/>
    <m/>
    <m/>
    <m/>
    <m/>
    <m/>
    <m/>
    <m/>
    <m/>
    <m/>
    <n v="1221"/>
    <n v="1215"/>
    <n v="2"/>
    <n v="243"/>
    <n v="184"/>
    <n v="59"/>
    <n v="944"/>
    <d v="1899-12-30T01:10:19"/>
    <d v="1899-12-30T00:19:41"/>
  </r>
  <r>
    <x v="19"/>
    <s v="2017/2018"/>
    <x v="20"/>
    <s v="CDS"/>
    <s v="CA"/>
    <s v="Academic"/>
    <m/>
    <m/>
    <m/>
    <m/>
    <m/>
    <m/>
    <m/>
    <m/>
    <m/>
    <n v="1325"/>
    <n v="1314"/>
    <n v="3"/>
    <n v="481"/>
    <n v="287"/>
    <n v="194"/>
    <n v="838"/>
    <d v="1899-12-30T01:05:02"/>
    <d v="1899-12-30T00:10:48"/>
  </r>
  <r>
    <x v="20"/>
    <s v="2017/2018"/>
    <x v="20"/>
    <s v="CDS"/>
    <s v="CA"/>
    <s v="Academic"/>
    <m/>
    <m/>
    <m/>
    <m/>
    <m/>
    <m/>
    <m/>
    <m/>
    <m/>
    <n v="1212"/>
    <n v="1203"/>
    <n v="3"/>
    <n v="378"/>
    <n v="201"/>
    <n v="177"/>
    <n v="853"/>
    <d v="1899-12-30T01:00:14"/>
    <d v="1899-12-30T00:14:53"/>
  </r>
  <r>
    <x v="21"/>
    <s v="2017/2018"/>
    <x v="20"/>
    <s v="CDS"/>
    <s v="CA"/>
    <s v="Academic"/>
    <m/>
    <m/>
    <m/>
    <m/>
    <m/>
    <m/>
    <m/>
    <m/>
    <m/>
    <n v="1349"/>
    <n v="1335"/>
    <n v="5"/>
    <n v="475"/>
    <n v="259"/>
    <n v="216"/>
    <n v="848"/>
    <d v="1899-12-30T01:01:12"/>
    <d v="1899-12-30T00:10:05"/>
  </r>
  <r>
    <x v="22"/>
    <s v="2017/2018"/>
    <x v="20"/>
    <s v="CDS"/>
    <s v="CA"/>
    <s v="Academic"/>
    <m/>
    <m/>
    <m/>
    <m/>
    <m/>
    <m/>
    <m/>
    <m/>
    <m/>
    <n v="1145"/>
    <n v="1134"/>
    <n v="7"/>
    <n v="341"/>
    <n v="191"/>
    <n v="150"/>
    <n v="765"/>
    <d v="1899-12-30T01:17:46"/>
    <d v="1899-12-30T00:20:10"/>
  </r>
  <r>
    <x v="23"/>
    <s v="2017/2018"/>
    <x v="20"/>
    <s v="CDS"/>
    <s v="CA"/>
    <s v="Academic"/>
    <m/>
    <m/>
    <m/>
    <m/>
    <m/>
    <m/>
    <m/>
    <m/>
    <m/>
    <n v="414"/>
    <n v="408"/>
    <n v="1"/>
    <n v="127"/>
    <n v="67"/>
    <n v="60"/>
    <n v="323"/>
    <d v="1899-12-30T01:10:19"/>
    <d v="1899-12-30T00:18:00"/>
  </r>
  <r>
    <x v="24"/>
    <s v="2018/2019"/>
    <x v="20"/>
    <s v="CDS"/>
    <s v="CA"/>
    <s v="Academic"/>
    <m/>
    <m/>
    <m/>
    <m/>
    <m/>
    <m/>
    <m/>
    <m/>
    <m/>
    <n v="142"/>
    <n v="141"/>
    <n v="1"/>
    <n v="26"/>
    <n v="10"/>
    <n v="16"/>
    <n v="83"/>
    <d v="1899-12-30T01:15:36"/>
    <d v="1899-12-30T01:02:38"/>
  </r>
  <r>
    <x v="25"/>
    <s v="2018/2019"/>
    <x v="20"/>
    <s v="CDS"/>
    <s v="CA"/>
    <s v="Academic"/>
    <m/>
    <m/>
    <m/>
    <m/>
    <m/>
    <m/>
    <m/>
    <m/>
    <m/>
    <n v="1032"/>
    <n v="1018"/>
    <n v="9"/>
    <n v="376"/>
    <n v="226"/>
    <n v="150"/>
    <n v="650"/>
    <d v="1899-12-30T01:02:24"/>
    <d v="1899-12-30T00:20:10"/>
  </r>
  <r>
    <x v="26"/>
    <s v="2018/2019"/>
    <x v="20"/>
    <s v="CDS"/>
    <s v="CA"/>
    <s v="Academic"/>
    <m/>
    <m/>
    <m/>
    <m/>
    <m/>
    <m/>
    <m/>
    <m/>
    <m/>
    <n v="1120"/>
    <n v="1114"/>
    <n v="8"/>
    <n v="315"/>
    <n v="126"/>
    <n v="189"/>
    <n v="783"/>
    <d v="1899-12-30T01:01:26"/>
    <d v="1899-12-30T00:22:05"/>
  </r>
  <r>
    <x v="27"/>
    <s v="2018/2019"/>
    <x v="20"/>
    <s v="CDS"/>
    <s v="CA"/>
    <s v="Academic"/>
    <m/>
    <m/>
    <m/>
    <m/>
    <m/>
    <m/>
    <m/>
    <m/>
    <m/>
    <n v="1462"/>
    <n v="1453"/>
    <n v="8"/>
    <n v="514"/>
    <n v="248"/>
    <n v="266"/>
    <n v="981"/>
    <d v="1899-12-30T01:04:34"/>
    <d v="1899-12-30T00:19:55"/>
  </r>
  <r>
    <x v="28"/>
    <s v="2018/2019"/>
    <x v="20"/>
    <s v="CDS"/>
    <s v="CA"/>
    <s v="Academic"/>
    <m/>
    <m/>
    <m/>
    <m/>
    <m/>
    <m/>
    <m/>
    <m/>
    <m/>
    <n v="1228"/>
    <n v="1208"/>
    <n v="4"/>
    <n v="415"/>
    <n v="180"/>
    <n v="235"/>
    <n v="818"/>
    <d v="1899-12-30T01:01:55"/>
    <d v="1899-12-30T00:16:05"/>
  </r>
  <r>
    <x v="29"/>
    <s v="2018/2019"/>
    <x v="20"/>
    <s v="CDS"/>
    <s v="CA"/>
    <s v="Academic"/>
    <m/>
    <m/>
    <m/>
    <m/>
    <m/>
    <m/>
    <m/>
    <m/>
    <m/>
    <n v="479"/>
    <n v="471"/>
    <n v="3"/>
    <n v="170"/>
    <n v="93"/>
    <n v="77"/>
    <n v="317"/>
    <d v="1899-12-30T01:00:14"/>
    <d v="1899-12-30T00:13:12"/>
  </r>
  <r>
    <x v="30"/>
    <s v="2018/2019"/>
    <x v="20"/>
    <s v="CDS"/>
    <s v="CA"/>
    <s v="Academic"/>
    <m/>
    <m/>
    <m/>
    <m/>
    <m/>
    <m/>
    <m/>
    <m/>
    <m/>
    <n v="532"/>
    <n v="530"/>
    <n v="4"/>
    <n v="176"/>
    <n v="130"/>
    <n v="46"/>
    <n v="332"/>
    <d v="1899-12-30T02:02:24"/>
    <d v="1899-12-30T00:19:26"/>
  </r>
  <r>
    <x v="0"/>
    <s v="2016/2017"/>
    <x v="21"/>
    <s v="CSF"/>
    <s v="CA"/>
    <s v="Academic"/>
    <n v="244"/>
    <n v="244"/>
    <n v="3"/>
    <n v="215"/>
    <n v="85"/>
    <n v="130"/>
    <n v="43"/>
    <d v="1899-12-30T04:09:50"/>
    <d v="1899-12-30T15:09:36"/>
    <m/>
    <m/>
    <m/>
    <m/>
    <m/>
    <m/>
    <m/>
    <m/>
    <m/>
  </r>
  <r>
    <x v="1"/>
    <s v="2016/2017"/>
    <x v="21"/>
    <s v="CSF"/>
    <s v="CA"/>
    <s v="Academic"/>
    <n v="308"/>
    <n v="308"/>
    <n v="2"/>
    <n v="247"/>
    <n v="69"/>
    <n v="178"/>
    <n v="57"/>
    <d v="1899-12-30T04:12:43"/>
    <d v="1899-12-31T03:05:02"/>
    <m/>
    <m/>
    <m/>
    <m/>
    <m/>
    <m/>
    <m/>
    <m/>
    <m/>
  </r>
  <r>
    <x v="2"/>
    <s v="2016/2017"/>
    <x v="21"/>
    <s v="CSF"/>
    <s v="CA"/>
    <s v="Academic"/>
    <n v="477"/>
    <n v="477"/>
    <n v="2"/>
    <n v="368"/>
    <n v="117"/>
    <n v="251"/>
    <n v="70"/>
    <d v="1899-12-30T03:21:36"/>
    <d v="1899-12-30T19:04:34"/>
    <m/>
    <m/>
    <m/>
    <m/>
    <m/>
    <m/>
    <m/>
    <m/>
    <m/>
  </r>
  <r>
    <x v="3"/>
    <s v="2016/2017"/>
    <x v="21"/>
    <s v="CSF"/>
    <s v="CA"/>
    <s v="Academic"/>
    <n v="478"/>
    <n v="476"/>
    <n v="1"/>
    <n v="389"/>
    <n v="137"/>
    <n v="252"/>
    <n v="90"/>
    <d v="1899-12-30T03:20:38"/>
    <d v="1899-12-30T05:20:10"/>
    <m/>
    <m/>
    <m/>
    <m/>
    <m/>
    <m/>
    <m/>
    <m/>
    <m/>
  </r>
  <r>
    <x v="4"/>
    <s v="2016/2017"/>
    <x v="21"/>
    <s v="CSF"/>
    <s v="CA"/>
    <s v="Academic"/>
    <n v="432"/>
    <n v="430"/>
    <n v="2"/>
    <n v="317"/>
    <n v="99"/>
    <n v="218"/>
    <n v="91"/>
    <d v="1899-12-30T03:17:46"/>
    <d v="1899-12-30T06:02:53"/>
    <m/>
    <m/>
    <m/>
    <m/>
    <m/>
    <m/>
    <m/>
    <m/>
    <m/>
  </r>
  <r>
    <x v="5"/>
    <s v="2016/2017"/>
    <x v="21"/>
    <s v="CSF"/>
    <s v="CA"/>
    <s v="Academic"/>
    <n v="300"/>
    <n v="300"/>
    <n v="3"/>
    <n v="276"/>
    <n v="93"/>
    <n v="183"/>
    <n v="66"/>
    <d v="1899-12-30T03:21:50"/>
    <d v="1899-12-30T06:21:22"/>
    <m/>
    <m/>
    <m/>
    <m/>
    <m/>
    <m/>
    <m/>
    <m/>
    <m/>
  </r>
  <r>
    <x v="6"/>
    <s v="2016/2017"/>
    <x v="21"/>
    <s v="CSF"/>
    <s v="CA"/>
    <s v="Academic"/>
    <n v="340"/>
    <n v="340"/>
    <n v="1"/>
    <n v="256"/>
    <n v="86"/>
    <n v="170"/>
    <n v="31"/>
    <d v="1899-12-30T04:17:02"/>
    <d v="1899-12-30T07:03:07"/>
    <m/>
    <m/>
    <m/>
    <m/>
    <m/>
    <m/>
    <m/>
    <m/>
    <m/>
  </r>
  <r>
    <x v="7"/>
    <s v="2016/2017"/>
    <x v="21"/>
    <s v="CSF"/>
    <s v="CA"/>
    <s v="Academic"/>
    <n v="562"/>
    <n v="561"/>
    <n v="3"/>
    <n v="470"/>
    <n v="193"/>
    <n v="277"/>
    <n v="65"/>
    <d v="1899-12-30T03:20:53"/>
    <d v="1899-12-30T06:10:05"/>
    <m/>
    <m/>
    <m/>
    <m/>
    <m/>
    <m/>
    <m/>
    <m/>
    <m/>
  </r>
  <r>
    <x v="8"/>
    <s v="2016/2017"/>
    <x v="21"/>
    <s v="CSF"/>
    <s v="CA"/>
    <s v="Academic"/>
    <n v="505"/>
    <n v="504"/>
    <n v="4"/>
    <n v="438"/>
    <n v="173"/>
    <n v="265"/>
    <n v="88"/>
    <d v="1899-12-30T04:02:53"/>
    <d v="1899-12-30T07:03:22"/>
    <m/>
    <m/>
    <m/>
    <m/>
    <m/>
    <m/>
    <m/>
    <m/>
    <m/>
  </r>
  <r>
    <x v="9"/>
    <s v="2016/2017"/>
    <x v="21"/>
    <s v="CSF"/>
    <s v="CA"/>
    <s v="Academic"/>
    <n v="590"/>
    <n v="590"/>
    <n v="2"/>
    <n v="480"/>
    <n v="184"/>
    <n v="296"/>
    <n v="72"/>
    <d v="1899-12-30T03:19:41"/>
    <d v="1899-12-30T06:04:34"/>
    <m/>
    <m/>
    <m/>
    <m/>
    <m/>
    <m/>
    <m/>
    <m/>
    <m/>
  </r>
  <r>
    <x v="10"/>
    <s v="2016/2017"/>
    <x v="21"/>
    <s v="CSF"/>
    <s v="CA"/>
    <s v="Academic"/>
    <n v="430"/>
    <n v="429"/>
    <n v="3"/>
    <n v="390"/>
    <n v="140"/>
    <n v="250"/>
    <n v="76"/>
    <d v="1899-12-30T04:12:00"/>
    <d v="1899-12-30T06:19:55"/>
    <m/>
    <m/>
    <m/>
    <m/>
    <m/>
    <m/>
    <m/>
    <m/>
    <m/>
  </r>
  <r>
    <x v="11"/>
    <s v="2016/2017"/>
    <x v="21"/>
    <s v="CSF"/>
    <s v="CA"/>
    <s v="Academic"/>
    <n v="418"/>
    <n v="415"/>
    <n v="4"/>
    <n v="356"/>
    <n v="169"/>
    <n v="187"/>
    <n v="44"/>
    <d v="1899-12-30T05:15:22"/>
    <d v="1899-12-30T04:08:38"/>
    <m/>
    <m/>
    <m/>
    <m/>
    <m/>
    <m/>
    <m/>
    <m/>
    <m/>
  </r>
  <r>
    <x v="12"/>
    <s v="2017/2018"/>
    <x v="21"/>
    <s v="CSF"/>
    <s v="CA"/>
    <s v="Academic"/>
    <n v="290"/>
    <n v="289"/>
    <n v="4"/>
    <n v="270"/>
    <n v="124"/>
    <n v="146"/>
    <n v="39"/>
    <d v="1899-12-30T05:03:36"/>
    <d v="1899-12-30T10:02:24"/>
    <m/>
    <m/>
    <m/>
    <m/>
    <m/>
    <m/>
    <m/>
    <m/>
    <m/>
  </r>
  <r>
    <x v="13"/>
    <s v="2017/2018"/>
    <x v="21"/>
    <s v="CSF"/>
    <s v="CA"/>
    <s v="Academic"/>
    <n v="354"/>
    <n v="352"/>
    <n v="8"/>
    <n v="298"/>
    <n v="118"/>
    <n v="180"/>
    <n v="31"/>
    <d v="1899-12-30T05:23:46"/>
    <d v="1899-12-30T05:14:38"/>
    <m/>
    <m/>
    <m/>
    <m/>
    <m/>
    <m/>
    <m/>
    <m/>
    <m/>
  </r>
  <r>
    <x v="14"/>
    <s v="2017/2018"/>
    <x v="21"/>
    <s v="CSF"/>
    <s v="CA"/>
    <s v="Academic"/>
    <n v="484"/>
    <n v="484"/>
    <n v="6"/>
    <n v="419"/>
    <n v="201"/>
    <n v="218"/>
    <n v="47"/>
    <d v="1899-12-30T04:19:26"/>
    <d v="1899-12-30T05:07:41"/>
    <m/>
    <m/>
    <m/>
    <m/>
    <m/>
    <m/>
    <m/>
    <m/>
    <m/>
  </r>
  <r>
    <x v="15"/>
    <s v="2017/2018"/>
    <x v="21"/>
    <s v="CSF"/>
    <s v="CA"/>
    <s v="Academic"/>
    <n v="684"/>
    <n v="684"/>
    <n v="10"/>
    <n v="582"/>
    <n v="231"/>
    <n v="351"/>
    <n v="54"/>
    <d v="1899-12-30T03:20:53"/>
    <d v="1899-12-30T05:21:50"/>
    <m/>
    <m/>
    <m/>
    <m/>
    <m/>
    <m/>
    <m/>
    <m/>
    <m/>
  </r>
  <r>
    <x v="16"/>
    <s v="2017/2018"/>
    <x v="21"/>
    <s v="CSF"/>
    <s v="CA"/>
    <s v="Academic"/>
    <n v="598"/>
    <n v="598"/>
    <n v="0"/>
    <n v="544"/>
    <n v="256"/>
    <n v="288"/>
    <n v="57"/>
    <d v="1899-12-30T04:21:50"/>
    <d v="1899-12-30T07:01:12"/>
    <m/>
    <m/>
    <m/>
    <m/>
    <m/>
    <m/>
    <m/>
    <m/>
    <m/>
  </r>
  <r>
    <x v="17"/>
    <s v="2017/2018"/>
    <x v="21"/>
    <s v="CSF"/>
    <s v="CA"/>
    <s v="Academic"/>
    <n v="303"/>
    <n v="302"/>
    <n v="16"/>
    <n v="284"/>
    <n v="130"/>
    <n v="154"/>
    <n v="58"/>
    <d v="1899-12-30T04:20:24"/>
    <d v="1899-12-30T07:17:02"/>
    <m/>
    <m/>
    <m/>
    <m/>
    <m/>
    <m/>
    <m/>
    <m/>
    <m/>
  </r>
  <r>
    <x v="18"/>
    <s v="2017/2018"/>
    <x v="21"/>
    <s v="CSF"/>
    <s v="CA"/>
    <s v="Academic"/>
    <n v="688"/>
    <n v="688"/>
    <n v="11"/>
    <n v="503"/>
    <n v="270"/>
    <n v="233"/>
    <n v="48"/>
    <d v="1899-12-30T05:05:46"/>
    <d v="1899-12-30T06:19:26"/>
    <m/>
    <m/>
    <m/>
    <m/>
    <m/>
    <m/>
    <m/>
    <m/>
    <m/>
  </r>
  <r>
    <x v="19"/>
    <s v="2017/2018"/>
    <x v="21"/>
    <s v="CSF"/>
    <s v="CA"/>
    <s v="Academic"/>
    <n v="688"/>
    <n v="688"/>
    <n v="14"/>
    <n v="652"/>
    <n v="368"/>
    <n v="284"/>
    <n v="49"/>
    <d v="1899-12-30T05:11:46"/>
    <d v="1899-12-30T06:23:31"/>
    <m/>
    <m/>
    <m/>
    <m/>
    <m/>
    <m/>
    <m/>
    <m/>
    <m/>
  </r>
  <r>
    <x v="20"/>
    <s v="2017/2018"/>
    <x v="21"/>
    <s v="CSF"/>
    <s v="CA"/>
    <s v="Academic"/>
    <n v="626"/>
    <n v="626"/>
    <n v="10"/>
    <n v="576"/>
    <n v="281"/>
    <n v="295"/>
    <n v="72"/>
    <d v="1899-12-30T04:21:36"/>
    <d v="1899-12-30T06:02:38"/>
    <m/>
    <m/>
    <m/>
    <m/>
    <m/>
    <m/>
    <m/>
    <m/>
    <m/>
  </r>
  <r>
    <x v="21"/>
    <s v="2017/2018"/>
    <x v="21"/>
    <s v="CSF"/>
    <s v="CA"/>
    <s v="Academic"/>
    <n v="728"/>
    <n v="727"/>
    <n v="7"/>
    <n v="619"/>
    <n v="339"/>
    <n v="280"/>
    <n v="78"/>
    <d v="1899-12-30T04:17:46"/>
    <d v="1899-12-30T06:14:10"/>
    <m/>
    <m/>
    <m/>
    <m/>
    <m/>
    <m/>
    <m/>
    <m/>
    <m/>
  </r>
  <r>
    <x v="22"/>
    <s v="2017/2018"/>
    <x v="21"/>
    <s v="CSF"/>
    <s v="CA"/>
    <s v="Academic"/>
    <n v="473"/>
    <n v="473"/>
    <n v="3"/>
    <n v="442"/>
    <n v="216"/>
    <n v="226"/>
    <n v="67"/>
    <d v="1899-12-30T05:02:38"/>
    <d v="1899-12-30T08:02:53"/>
    <m/>
    <m/>
    <m/>
    <m/>
    <m/>
    <m/>
    <m/>
    <m/>
    <m/>
  </r>
  <r>
    <x v="23"/>
    <s v="2017/2018"/>
    <x v="21"/>
    <s v="CSF"/>
    <s v="CA"/>
    <s v="Academic"/>
    <n v="363"/>
    <n v="363"/>
    <n v="3"/>
    <n v="292"/>
    <n v="156"/>
    <n v="136"/>
    <n v="68"/>
    <d v="1899-12-30T06:00:14"/>
    <d v="1899-12-30T09:09:50"/>
    <m/>
    <m/>
    <m/>
    <m/>
    <m/>
    <m/>
    <m/>
    <m/>
    <m/>
  </r>
  <r>
    <x v="24"/>
    <s v="2018/2019"/>
    <x v="21"/>
    <s v="CSF"/>
    <s v="CA"/>
    <s v="Academic"/>
    <n v="361"/>
    <n v="361"/>
    <n v="1"/>
    <n v="265"/>
    <n v="160"/>
    <n v="105"/>
    <n v="64"/>
    <d v="1899-12-30T05:17:17"/>
    <d v="1899-12-30T09:21:50"/>
    <m/>
    <m/>
    <m/>
    <m/>
    <m/>
    <m/>
    <m/>
    <m/>
    <m/>
  </r>
  <r>
    <x v="25"/>
    <s v="2018/2019"/>
    <x v="21"/>
    <s v="CSF"/>
    <s v="CA"/>
    <s v="Academic"/>
    <n v="565"/>
    <n v="565"/>
    <n v="2"/>
    <n v="448"/>
    <n v="265"/>
    <n v="183"/>
    <n v="50"/>
    <d v="1899-12-30T04:08:24"/>
    <d v="1899-12-30T08:14:53"/>
    <m/>
    <m/>
    <m/>
    <m/>
    <m/>
    <m/>
    <m/>
    <m/>
    <m/>
  </r>
  <r>
    <x v="26"/>
    <s v="2018/2019"/>
    <x v="21"/>
    <s v="CSF"/>
    <s v="CA"/>
    <s v="Academic"/>
    <n v="694"/>
    <n v="692"/>
    <n v="6"/>
    <n v="596"/>
    <n v="369"/>
    <n v="227"/>
    <n v="86"/>
    <d v="1899-12-30T05:19:26"/>
    <d v="1899-12-30T07:08:53"/>
    <m/>
    <m/>
    <m/>
    <m/>
    <m/>
    <m/>
    <m/>
    <m/>
    <m/>
  </r>
  <r>
    <x v="27"/>
    <s v="2018/2019"/>
    <x v="21"/>
    <s v="CSF"/>
    <s v="CA"/>
    <s v="Academic"/>
    <n v="698"/>
    <n v="698"/>
    <n v="1"/>
    <n v="636"/>
    <n v="375"/>
    <n v="261"/>
    <n v="120"/>
    <d v="1899-12-30T05:17:31"/>
    <d v="1899-12-30T06:22:48"/>
    <m/>
    <m/>
    <m/>
    <m/>
    <m/>
    <m/>
    <m/>
    <m/>
    <m/>
  </r>
  <r>
    <x v="28"/>
    <s v="2018/2019"/>
    <x v="21"/>
    <s v="CSF"/>
    <s v="CA"/>
    <s v="Academic"/>
    <n v="501"/>
    <n v="500"/>
    <n v="2"/>
    <n v="439"/>
    <n v="258"/>
    <n v="181"/>
    <n v="65"/>
    <d v="1899-12-30T06:19:12"/>
    <d v="1899-12-30T05:17:02"/>
    <m/>
    <m/>
    <m/>
    <m/>
    <m/>
    <m/>
    <m/>
    <m/>
    <m/>
  </r>
  <r>
    <x v="29"/>
    <s v="2018/2019"/>
    <x v="21"/>
    <s v="CSF"/>
    <s v="CA"/>
    <s v="Academic"/>
    <n v="317"/>
    <n v="316"/>
    <n v="1"/>
    <n v="309"/>
    <n v="198"/>
    <n v="111"/>
    <n v="41"/>
    <d v="1899-12-30T05:03:07"/>
    <d v="1899-12-30T06:01:41"/>
    <m/>
    <m/>
    <m/>
    <m/>
    <m/>
    <m/>
    <m/>
    <m/>
    <m/>
  </r>
  <r>
    <x v="30"/>
    <s v="2018/2019"/>
    <x v="21"/>
    <s v="CSF"/>
    <s v="CA"/>
    <s v="Academic"/>
    <n v="715"/>
    <n v="715"/>
    <n v="0"/>
    <n v="450"/>
    <n v="288"/>
    <n v="162"/>
    <n v="65"/>
    <d v="1899-12-30T06:03:07"/>
    <d v="1899-12-30T07:15:36"/>
    <m/>
    <m/>
    <m/>
    <m/>
    <m/>
    <m/>
    <m/>
    <m/>
    <m/>
  </r>
  <r>
    <x v="0"/>
    <s v="2016/2017"/>
    <x v="21"/>
    <s v="CSF"/>
    <s v="CA"/>
    <s v="Academic"/>
    <m/>
    <m/>
    <m/>
    <m/>
    <m/>
    <m/>
    <m/>
    <m/>
    <m/>
    <n v="353"/>
    <n v="350"/>
    <n v="4"/>
    <n v="206"/>
    <n v="109"/>
    <n v="97"/>
    <n v="149"/>
    <d v="1899-12-30T01:00:14"/>
    <d v="1899-12-30T00:05:31"/>
  </r>
  <r>
    <x v="1"/>
    <s v="2016/2017"/>
    <x v="21"/>
    <s v="CSF"/>
    <s v="CA"/>
    <s v="Academic"/>
    <m/>
    <m/>
    <m/>
    <m/>
    <m/>
    <m/>
    <m/>
    <m/>
    <m/>
    <n v="465"/>
    <n v="462"/>
    <n v="8"/>
    <n v="238"/>
    <n v="154"/>
    <n v="84"/>
    <n v="212"/>
    <d v="1899-12-30T01:05:46"/>
    <d v="1899-12-30T00:07:41"/>
  </r>
  <r>
    <x v="2"/>
    <s v="2016/2017"/>
    <x v="21"/>
    <s v="CSF"/>
    <s v="CA"/>
    <s v="Academic"/>
    <m/>
    <m/>
    <m/>
    <m/>
    <m/>
    <m/>
    <m/>
    <m/>
    <m/>
    <n v="718"/>
    <n v="714"/>
    <n v="2"/>
    <n v="333"/>
    <n v="187"/>
    <n v="146"/>
    <n v="386"/>
    <d v="1899-12-30T01:08:53"/>
    <d v="1899-12-30T00:23:02"/>
  </r>
  <r>
    <x v="3"/>
    <s v="2016/2017"/>
    <x v="21"/>
    <s v="CSF"/>
    <s v="CA"/>
    <s v="Academic"/>
    <m/>
    <m/>
    <m/>
    <m/>
    <m/>
    <m/>
    <m/>
    <m/>
    <m/>
    <n v="752"/>
    <n v="752"/>
    <n v="2"/>
    <n v="348"/>
    <n v="179"/>
    <n v="169"/>
    <n v="395"/>
    <d v="1899-12-30T01:13:55"/>
    <d v="1899-12-30T01:00:58"/>
  </r>
  <r>
    <x v="4"/>
    <s v="2016/2017"/>
    <x v="21"/>
    <s v="CSF"/>
    <s v="CA"/>
    <s v="Academic"/>
    <m/>
    <m/>
    <m/>
    <m/>
    <m/>
    <m/>
    <m/>
    <m/>
    <m/>
    <n v="641"/>
    <n v="640"/>
    <n v="4"/>
    <n v="332"/>
    <n v="172"/>
    <n v="160"/>
    <n v="325"/>
    <d v="1899-12-30T01:20:38"/>
    <d v="1899-12-30T01:00:29"/>
  </r>
  <r>
    <x v="5"/>
    <s v="2016/2017"/>
    <x v="21"/>
    <s v="CSF"/>
    <s v="CA"/>
    <s v="Academic"/>
    <m/>
    <m/>
    <m/>
    <m/>
    <m/>
    <m/>
    <m/>
    <m/>
    <m/>
    <n v="435"/>
    <n v="432"/>
    <n v="1"/>
    <n v="180"/>
    <n v="95"/>
    <n v="85"/>
    <n v="213"/>
    <d v="1899-12-30T01:04:34"/>
    <d v="1899-12-30T00:21:50"/>
  </r>
  <r>
    <x v="6"/>
    <s v="2016/2017"/>
    <x v="21"/>
    <s v="CSF"/>
    <s v="CA"/>
    <s v="Academic"/>
    <m/>
    <m/>
    <m/>
    <m/>
    <m/>
    <m/>
    <m/>
    <m/>
    <m/>
    <n v="699"/>
    <n v="695"/>
    <n v="3"/>
    <n v="304"/>
    <n v="182"/>
    <n v="122"/>
    <n v="434"/>
    <d v="1899-12-30T01:13:26"/>
    <d v="1899-12-30T01:09:36"/>
  </r>
  <r>
    <x v="7"/>
    <s v="2016/2017"/>
    <x v="21"/>
    <s v="CSF"/>
    <s v="CA"/>
    <s v="Academic"/>
    <m/>
    <m/>
    <m/>
    <m/>
    <m/>
    <m/>
    <m/>
    <m/>
    <m/>
    <n v="706"/>
    <n v="700"/>
    <n v="8"/>
    <n v="318"/>
    <n v="164"/>
    <n v="154"/>
    <n v="386"/>
    <d v="1899-12-30T01:01:55"/>
    <d v="1899-12-30T00:17:17"/>
  </r>
  <r>
    <x v="8"/>
    <s v="2016/2017"/>
    <x v="21"/>
    <s v="CSF"/>
    <s v="CA"/>
    <s v="Academic"/>
    <m/>
    <m/>
    <m/>
    <m/>
    <m/>
    <m/>
    <m/>
    <m/>
    <m/>
    <n v="735"/>
    <n v="732"/>
    <n v="4"/>
    <n v="368"/>
    <n v="183"/>
    <n v="185"/>
    <n v="360"/>
    <d v="1899-12-30T01:04:05"/>
    <d v="1899-12-30T00:11:02"/>
  </r>
  <r>
    <x v="9"/>
    <s v="2016/2017"/>
    <x v="21"/>
    <s v="CSF"/>
    <s v="CA"/>
    <s v="Academic"/>
    <m/>
    <m/>
    <m/>
    <m/>
    <m/>
    <m/>
    <m/>
    <m/>
    <m/>
    <n v="878"/>
    <n v="876"/>
    <n v="6"/>
    <n v="410"/>
    <n v="246"/>
    <n v="164"/>
    <n v="474"/>
    <d v="1899-12-30T01:06:43"/>
    <d v="1899-12-30T00:10:48"/>
  </r>
  <r>
    <x v="10"/>
    <s v="2016/2017"/>
    <x v="21"/>
    <s v="CSF"/>
    <s v="CA"/>
    <s v="Academic"/>
    <m/>
    <m/>
    <m/>
    <m/>
    <m/>
    <m/>
    <m/>
    <m/>
    <m/>
    <n v="573"/>
    <n v="572"/>
    <n v="1"/>
    <n v="342"/>
    <n v="233"/>
    <n v="109"/>
    <n v="239"/>
    <d v="1899-12-30T01:04:05"/>
    <d v="1899-12-30T00:13:12"/>
  </r>
  <r>
    <x v="11"/>
    <s v="2016/2017"/>
    <x v="21"/>
    <s v="CSF"/>
    <s v="CA"/>
    <s v="Academic"/>
    <m/>
    <m/>
    <m/>
    <m/>
    <m/>
    <m/>
    <m/>
    <m/>
    <m/>
    <n v="517"/>
    <n v="513"/>
    <n v="3"/>
    <n v="329"/>
    <n v="242"/>
    <n v="87"/>
    <n v="186"/>
    <d v="1899-12-30T01:00:58"/>
    <d v="1899-12-30T00:10:19"/>
  </r>
  <r>
    <x v="12"/>
    <s v="2017/2018"/>
    <x v="21"/>
    <s v="CSF"/>
    <s v="CA"/>
    <s v="Academic"/>
    <m/>
    <m/>
    <m/>
    <m/>
    <m/>
    <m/>
    <m/>
    <m/>
    <m/>
    <n v="403"/>
    <n v="402"/>
    <n v="1"/>
    <n v="237"/>
    <n v="192"/>
    <n v="45"/>
    <n v="170"/>
    <d v="1899-12-30T01:02:24"/>
    <d v="1899-12-30T00:10:05"/>
  </r>
  <r>
    <x v="13"/>
    <s v="2017/2018"/>
    <x v="21"/>
    <s v="CSF"/>
    <s v="CA"/>
    <s v="Academic"/>
    <m/>
    <m/>
    <m/>
    <m/>
    <m/>
    <m/>
    <m/>
    <m/>
    <m/>
    <n v="466"/>
    <n v="465"/>
    <n v="1"/>
    <n v="234"/>
    <n v="172"/>
    <n v="62"/>
    <n v="222"/>
    <d v="1899-12-30T00:21:36"/>
    <d v="1899-12-30T00:05:46"/>
  </r>
  <r>
    <x v="14"/>
    <s v="2017/2018"/>
    <x v="21"/>
    <s v="CSF"/>
    <s v="CA"/>
    <s v="Academic"/>
    <m/>
    <m/>
    <m/>
    <m/>
    <m/>
    <m/>
    <m/>
    <m/>
    <m/>
    <n v="617"/>
    <n v="617"/>
    <n v="1"/>
    <n v="289"/>
    <n v="198"/>
    <n v="91"/>
    <n v="326"/>
    <d v="1899-12-30T00:18:14"/>
    <d v="1899-12-30T00:05:31"/>
  </r>
  <r>
    <x v="15"/>
    <s v="2017/2018"/>
    <x v="21"/>
    <s v="CSF"/>
    <s v="CA"/>
    <s v="Academic"/>
    <m/>
    <m/>
    <m/>
    <m/>
    <m/>
    <m/>
    <m/>
    <m/>
    <m/>
    <n v="716"/>
    <n v="715"/>
    <n v="5"/>
    <n v="325"/>
    <n v="224"/>
    <n v="101"/>
    <n v="397"/>
    <d v="1899-12-30T01:01:26"/>
    <d v="1899-12-30T00:09:22"/>
  </r>
  <r>
    <x v="16"/>
    <s v="2017/2018"/>
    <x v="21"/>
    <s v="CSF"/>
    <s v="CA"/>
    <s v="Academic"/>
    <m/>
    <m/>
    <m/>
    <m/>
    <m/>
    <m/>
    <m/>
    <m/>
    <m/>
    <n v="656"/>
    <n v="654"/>
    <n v="4"/>
    <n v="315"/>
    <n v="213"/>
    <n v="102"/>
    <n v="339"/>
    <d v="1899-12-30T01:06:58"/>
    <d v="1899-12-30T00:13:55"/>
  </r>
  <r>
    <x v="17"/>
    <s v="2017/2018"/>
    <x v="21"/>
    <s v="CSF"/>
    <s v="CA"/>
    <s v="Academic"/>
    <m/>
    <m/>
    <m/>
    <m/>
    <m/>
    <m/>
    <m/>
    <m/>
    <m/>
    <n v="409"/>
    <n v="407"/>
    <n v="3"/>
    <n v="180"/>
    <n v="121"/>
    <n v="59"/>
    <n v="185"/>
    <d v="1899-12-30T00:19:26"/>
    <d v="1899-12-30T01:00:58"/>
  </r>
  <r>
    <x v="18"/>
    <s v="2017/2018"/>
    <x v="21"/>
    <s v="CSF"/>
    <s v="CA"/>
    <s v="Academic"/>
    <m/>
    <m/>
    <m/>
    <m/>
    <m/>
    <m/>
    <m/>
    <m/>
    <m/>
    <n v="780"/>
    <n v="777"/>
    <n v="6"/>
    <n v="369"/>
    <n v="300"/>
    <n v="69"/>
    <n v="449"/>
    <d v="1899-12-30T01:07:55"/>
    <d v="1899-12-30T00:21:07"/>
  </r>
  <r>
    <x v="19"/>
    <s v="2017/2018"/>
    <x v="21"/>
    <s v="CSF"/>
    <s v="CA"/>
    <s v="Academic"/>
    <m/>
    <m/>
    <m/>
    <m/>
    <m/>
    <m/>
    <m/>
    <m/>
    <m/>
    <n v="589"/>
    <n v="587"/>
    <n v="8"/>
    <n v="288"/>
    <n v="202"/>
    <n v="86"/>
    <n v="311"/>
    <d v="1899-12-30T00:20:38"/>
    <d v="1899-12-30T00:07:26"/>
  </r>
  <r>
    <x v="20"/>
    <s v="2017/2018"/>
    <x v="21"/>
    <s v="CSF"/>
    <s v="CA"/>
    <s v="Academic"/>
    <m/>
    <m/>
    <m/>
    <m/>
    <m/>
    <m/>
    <m/>
    <m/>
    <m/>
    <n v="571"/>
    <n v="569"/>
    <n v="2"/>
    <n v="295"/>
    <n v="180"/>
    <n v="115"/>
    <n v="277"/>
    <d v="1899-12-30T00:20:38"/>
    <d v="1899-12-30T00:07:12"/>
  </r>
  <r>
    <x v="21"/>
    <s v="2017/2018"/>
    <x v="21"/>
    <s v="CSF"/>
    <s v="CA"/>
    <s v="Academic"/>
    <m/>
    <m/>
    <m/>
    <m/>
    <m/>
    <m/>
    <m/>
    <m/>
    <m/>
    <n v="622"/>
    <n v="619"/>
    <n v="3"/>
    <n v="300"/>
    <n v="226"/>
    <n v="74"/>
    <n v="323"/>
    <d v="1899-12-30T00:21:36"/>
    <d v="1899-12-30T00:06:43"/>
  </r>
  <r>
    <x v="22"/>
    <s v="2017/2018"/>
    <x v="21"/>
    <s v="CSF"/>
    <s v="CA"/>
    <s v="Academic"/>
    <m/>
    <m/>
    <m/>
    <m/>
    <m/>
    <m/>
    <m/>
    <m/>
    <m/>
    <n v="421"/>
    <n v="419"/>
    <n v="3"/>
    <n v="229"/>
    <n v="159"/>
    <n v="70"/>
    <n v="185"/>
    <d v="1899-12-30T00:20:10"/>
    <d v="1899-12-30T00:05:31"/>
  </r>
  <r>
    <x v="23"/>
    <s v="2017/2018"/>
    <x v="21"/>
    <s v="CSF"/>
    <s v="CA"/>
    <s v="Academic"/>
    <m/>
    <m/>
    <m/>
    <m/>
    <m/>
    <m/>
    <m/>
    <m/>
    <m/>
    <n v="345"/>
    <n v="343"/>
    <n v="0"/>
    <n v="211"/>
    <n v="143"/>
    <n v="68"/>
    <n v="132"/>
    <d v="1899-12-30T00:22:48"/>
    <d v="1899-12-30T00:06:43"/>
  </r>
  <r>
    <x v="24"/>
    <s v="2018/2019"/>
    <x v="21"/>
    <s v="CSF"/>
    <s v="CA"/>
    <s v="Academic"/>
    <m/>
    <m/>
    <m/>
    <m/>
    <m/>
    <m/>
    <m/>
    <m/>
    <m/>
    <n v="403"/>
    <n v="403"/>
    <n v="0"/>
    <n v="246"/>
    <n v="161"/>
    <n v="85"/>
    <n v="153"/>
    <d v="1899-12-30T00:23:02"/>
    <d v="1899-12-30T00:10:05"/>
  </r>
  <r>
    <x v="25"/>
    <s v="2018/2019"/>
    <x v="21"/>
    <s v="CSF"/>
    <s v="CA"/>
    <s v="Academic"/>
    <m/>
    <m/>
    <m/>
    <m/>
    <m/>
    <m/>
    <m/>
    <m/>
    <m/>
    <n v="463"/>
    <n v="460"/>
    <n v="3"/>
    <n v="279"/>
    <n v="209"/>
    <n v="70"/>
    <n v="186"/>
    <d v="1899-12-30T00:21:36"/>
    <d v="1899-12-30T00:08:10"/>
  </r>
  <r>
    <x v="26"/>
    <s v="2018/2019"/>
    <x v="21"/>
    <s v="CSF"/>
    <s v="CA"/>
    <s v="Academic"/>
    <m/>
    <m/>
    <m/>
    <m/>
    <m/>
    <m/>
    <m/>
    <m/>
    <m/>
    <n v="521"/>
    <n v="520"/>
    <n v="1"/>
    <n v="282"/>
    <n v="174"/>
    <n v="108"/>
    <n v="237"/>
    <d v="1899-12-30T00:22:19"/>
    <d v="1899-12-30T00:11:02"/>
  </r>
  <r>
    <x v="27"/>
    <s v="2018/2019"/>
    <x v="21"/>
    <s v="CSF"/>
    <s v="CA"/>
    <s v="Academic"/>
    <m/>
    <m/>
    <m/>
    <m/>
    <m/>
    <m/>
    <m/>
    <m/>
    <m/>
    <n v="742"/>
    <n v="739"/>
    <n v="6"/>
    <n v="388"/>
    <n v="252"/>
    <n v="136"/>
    <n v="350"/>
    <d v="1899-12-30T00:21:22"/>
    <d v="1899-12-30T00:03:36"/>
  </r>
  <r>
    <x v="28"/>
    <s v="2018/2019"/>
    <x v="21"/>
    <s v="CSF"/>
    <s v="CA"/>
    <s v="Academic"/>
    <m/>
    <m/>
    <m/>
    <m/>
    <m/>
    <m/>
    <m/>
    <m/>
    <m/>
    <n v="500"/>
    <n v="499"/>
    <n v="2"/>
    <n v="270"/>
    <n v="160"/>
    <n v="110"/>
    <n v="234"/>
    <d v="1899-12-30T01:20:38"/>
    <d v="1899-12-30T02:18:00"/>
  </r>
  <r>
    <x v="29"/>
    <s v="2018/2019"/>
    <x v="21"/>
    <s v="CSF"/>
    <s v="CA"/>
    <s v="Academic"/>
    <m/>
    <m/>
    <m/>
    <m/>
    <m/>
    <m/>
    <m/>
    <m/>
    <m/>
    <n v="309"/>
    <n v="307"/>
    <n v="4"/>
    <n v="183"/>
    <n v="115"/>
    <n v="68"/>
    <n v="131"/>
    <d v="1899-12-30T00:19:12"/>
    <d v="1899-12-30T00:02:53"/>
  </r>
  <r>
    <x v="30"/>
    <s v="2018/2019"/>
    <x v="21"/>
    <s v="CSF"/>
    <s v="CA"/>
    <s v="Academic"/>
    <m/>
    <m/>
    <m/>
    <m/>
    <m/>
    <m/>
    <m/>
    <m/>
    <m/>
    <n v="761"/>
    <n v="758"/>
    <n v="11"/>
    <n v="379"/>
    <n v="279"/>
    <n v="100"/>
    <n v="371"/>
    <d v="1899-12-30T01:04:48"/>
    <d v="1899-12-30T00:11:17"/>
  </r>
  <r>
    <x v="0"/>
    <s v="2016/2017"/>
    <x v="22"/>
    <s v="CSJ"/>
    <s v="CA"/>
    <s v="Academic"/>
    <n v="154"/>
    <n v="154"/>
    <n v="0"/>
    <n v="115"/>
    <n v="43"/>
    <n v="72"/>
    <n v="36"/>
    <d v="1899-12-30T05:02:24"/>
    <d v="1900-01-01T09:10:34"/>
    <m/>
    <m/>
    <m/>
    <m/>
    <m/>
    <m/>
    <m/>
    <m/>
    <m/>
  </r>
  <r>
    <x v="1"/>
    <s v="2016/2017"/>
    <x v="22"/>
    <s v="CSJ"/>
    <s v="CA"/>
    <s v="Academic"/>
    <n v="176"/>
    <n v="175"/>
    <n v="0"/>
    <n v="127"/>
    <n v="60"/>
    <n v="67"/>
    <n v="40"/>
    <d v="1899-12-30T06:21:50"/>
    <d v="1900-01-01T15:23:31"/>
    <m/>
    <m/>
    <m/>
    <m/>
    <m/>
    <m/>
    <m/>
    <m/>
    <m/>
  </r>
  <r>
    <x v="2"/>
    <s v="2016/2017"/>
    <x v="22"/>
    <s v="CSJ"/>
    <s v="CA"/>
    <s v="Academic"/>
    <n v="304"/>
    <n v="304"/>
    <n v="2"/>
    <n v="216"/>
    <n v="106"/>
    <n v="110"/>
    <n v="70"/>
    <d v="1899-12-30T05:19:26"/>
    <d v="1899-12-31T12:00:14"/>
    <m/>
    <m/>
    <m/>
    <m/>
    <m/>
    <m/>
    <m/>
    <m/>
    <m/>
  </r>
  <r>
    <x v="3"/>
    <s v="2016/2017"/>
    <x v="22"/>
    <s v="CSJ"/>
    <s v="CA"/>
    <s v="Academic"/>
    <n v="334"/>
    <n v="334"/>
    <n v="2"/>
    <n v="243"/>
    <n v="133"/>
    <n v="110"/>
    <n v="66"/>
    <d v="1899-12-30T06:23:02"/>
    <d v="1899-12-30T06:04:48"/>
    <m/>
    <m/>
    <m/>
    <m/>
    <m/>
    <m/>
    <m/>
    <m/>
    <m/>
  </r>
  <r>
    <x v="4"/>
    <s v="2016/2017"/>
    <x v="22"/>
    <s v="CSJ"/>
    <s v="CA"/>
    <s v="Academic"/>
    <n v="339"/>
    <n v="339"/>
    <n v="1"/>
    <n v="208"/>
    <n v="83"/>
    <n v="125"/>
    <n v="59"/>
    <d v="1899-12-30T05:11:31"/>
    <d v="1899-12-30T03:11:46"/>
    <m/>
    <m/>
    <m/>
    <m/>
    <m/>
    <m/>
    <m/>
    <m/>
    <m/>
  </r>
  <r>
    <x v="5"/>
    <s v="2016/2017"/>
    <x v="22"/>
    <s v="CSJ"/>
    <s v="CA"/>
    <s v="Academic"/>
    <n v="157"/>
    <n v="157"/>
    <n v="7"/>
    <n v="140"/>
    <n v="73"/>
    <n v="67"/>
    <n v="45"/>
    <d v="1899-12-30T06:20:10"/>
    <d v="1899-12-30T07:04:48"/>
    <m/>
    <m/>
    <m/>
    <m/>
    <m/>
    <m/>
    <m/>
    <m/>
    <m/>
  </r>
  <r>
    <x v="6"/>
    <s v="2016/2017"/>
    <x v="22"/>
    <s v="CSJ"/>
    <s v="CA"/>
    <s v="Academic"/>
    <n v="200"/>
    <n v="200"/>
    <n v="2"/>
    <n v="131"/>
    <n v="59"/>
    <n v="72"/>
    <n v="36"/>
    <d v="1899-12-30T06:22:34"/>
    <d v="1899-12-30T04:13:55"/>
    <m/>
    <m/>
    <m/>
    <m/>
    <m/>
    <m/>
    <m/>
    <m/>
    <m/>
  </r>
  <r>
    <x v="7"/>
    <s v="2016/2017"/>
    <x v="22"/>
    <s v="CSJ"/>
    <s v="CA"/>
    <s v="Academic"/>
    <n v="294"/>
    <n v="294"/>
    <n v="8"/>
    <n v="197"/>
    <n v="108"/>
    <n v="89"/>
    <n v="46"/>
    <d v="1899-12-30T06:03:07"/>
    <d v="1899-12-30T04:17:46"/>
    <m/>
    <m/>
    <m/>
    <m/>
    <m/>
    <m/>
    <m/>
    <m/>
    <m/>
  </r>
  <r>
    <x v="8"/>
    <s v="2016/2017"/>
    <x v="22"/>
    <s v="CSJ"/>
    <s v="CA"/>
    <s v="Academic"/>
    <n v="342"/>
    <n v="338"/>
    <n v="5"/>
    <n v="248"/>
    <n v="118"/>
    <n v="130"/>
    <n v="73"/>
    <d v="1899-12-30T05:16:34"/>
    <d v="1899-12-30T05:06:14"/>
    <m/>
    <m/>
    <m/>
    <m/>
    <m/>
    <m/>
    <m/>
    <m/>
    <m/>
  </r>
  <r>
    <x v="9"/>
    <s v="2016/2017"/>
    <x v="22"/>
    <s v="CSJ"/>
    <s v="CA"/>
    <s v="Academic"/>
    <n v="272"/>
    <n v="228"/>
    <n v="2"/>
    <n v="201"/>
    <n v="94"/>
    <n v="107"/>
    <n v="51"/>
    <d v="1899-12-30T06:05:02"/>
    <d v="1899-12-30T05:00:00"/>
    <m/>
    <m/>
    <m/>
    <m/>
    <m/>
    <m/>
    <m/>
    <m/>
    <m/>
  </r>
  <r>
    <x v="10"/>
    <s v="2016/2017"/>
    <x v="22"/>
    <s v="CSJ"/>
    <s v="CA"/>
    <s v="Academic"/>
    <n v="207"/>
    <n v="187"/>
    <n v="0"/>
    <n v="172"/>
    <n v="96"/>
    <n v="76"/>
    <n v="34"/>
    <d v="1899-12-30T07:04:34"/>
    <d v="1899-12-30T07:01:26"/>
    <m/>
    <m/>
    <m/>
    <m/>
    <m/>
    <m/>
    <m/>
    <m/>
    <m/>
  </r>
  <r>
    <x v="11"/>
    <s v="2016/2017"/>
    <x v="22"/>
    <s v="CSJ"/>
    <s v="CA"/>
    <s v="Academic"/>
    <n v="198"/>
    <n v="182"/>
    <n v="2"/>
    <n v="121"/>
    <n v="48"/>
    <n v="73"/>
    <n v="31"/>
    <d v="1899-12-30T05:07:26"/>
    <d v="1899-12-30T04:13:12"/>
    <m/>
    <m/>
    <m/>
    <m/>
    <m/>
    <m/>
    <m/>
    <m/>
    <m/>
  </r>
  <r>
    <x v="12"/>
    <s v="2017/2018"/>
    <x v="22"/>
    <s v="CSJ"/>
    <s v="CA"/>
    <s v="Academic"/>
    <n v="133"/>
    <n v="125"/>
    <n v="0"/>
    <n v="116"/>
    <n v="84"/>
    <n v="32"/>
    <n v="28"/>
    <d v="1899-12-30T08:06:29"/>
    <d v="1899-12-30T03:09:22"/>
    <m/>
    <m/>
    <m/>
    <m/>
    <m/>
    <m/>
    <m/>
    <m/>
    <m/>
  </r>
  <r>
    <x v="13"/>
    <s v="2017/2018"/>
    <x v="22"/>
    <s v="CSJ"/>
    <s v="CA"/>
    <s v="Academic"/>
    <n v="339"/>
    <n v="333"/>
    <n v="3"/>
    <n v="192"/>
    <n v="115"/>
    <n v="77"/>
    <n v="40"/>
    <d v="1899-12-30T06:05:17"/>
    <d v="1899-12-30T03:15:36"/>
    <m/>
    <m/>
    <m/>
    <m/>
    <m/>
    <m/>
    <m/>
    <m/>
    <m/>
  </r>
  <r>
    <x v="14"/>
    <s v="2017/2018"/>
    <x v="22"/>
    <s v="CSJ"/>
    <s v="CA"/>
    <s v="Academic"/>
    <n v="628"/>
    <n v="619"/>
    <n v="3"/>
    <n v="411"/>
    <n v="232"/>
    <n v="179"/>
    <n v="124"/>
    <d v="1899-12-30T06:20:10"/>
    <d v="1899-12-30T05:16:34"/>
    <m/>
    <m/>
    <m/>
    <m/>
    <m/>
    <m/>
    <m/>
    <m/>
    <m/>
  </r>
  <r>
    <x v="15"/>
    <s v="2017/2018"/>
    <x v="22"/>
    <s v="CSJ"/>
    <s v="CA"/>
    <s v="Academic"/>
    <n v="752"/>
    <n v="743"/>
    <n v="1"/>
    <n v="578"/>
    <n v="218"/>
    <n v="360"/>
    <n v="180"/>
    <d v="1899-12-30T05:19:12"/>
    <d v="1899-12-30T05:12:29"/>
    <m/>
    <m/>
    <m/>
    <m/>
    <m/>
    <m/>
    <m/>
    <m/>
    <m/>
  </r>
  <r>
    <x v="16"/>
    <s v="2017/2018"/>
    <x v="22"/>
    <s v="CSJ"/>
    <s v="CA"/>
    <s v="Academic"/>
    <n v="736"/>
    <n v="732"/>
    <n v="4"/>
    <n v="499"/>
    <n v="127"/>
    <n v="372"/>
    <n v="127"/>
    <d v="1899-12-30T04:21:07"/>
    <d v="1899-12-30T06:04:05"/>
    <m/>
    <m/>
    <m/>
    <m/>
    <m/>
    <m/>
    <m/>
    <m/>
    <m/>
  </r>
  <r>
    <x v="17"/>
    <s v="2017/2018"/>
    <x v="22"/>
    <s v="CSJ"/>
    <s v="CA"/>
    <s v="Academic"/>
    <n v="278"/>
    <n v="274"/>
    <n v="2"/>
    <n v="263"/>
    <n v="72"/>
    <n v="191"/>
    <n v="70"/>
    <d v="1899-12-30T06:07:41"/>
    <d v="1899-12-30T07:00:43"/>
    <m/>
    <m/>
    <m/>
    <m/>
    <m/>
    <m/>
    <m/>
    <m/>
    <m/>
  </r>
  <r>
    <x v="18"/>
    <s v="2017/2018"/>
    <x v="22"/>
    <s v="CSJ"/>
    <s v="CA"/>
    <s v="Academic"/>
    <n v="517"/>
    <n v="508"/>
    <n v="1"/>
    <n v="302"/>
    <n v="155"/>
    <n v="147"/>
    <n v="72"/>
    <d v="1899-12-30T07:16:48"/>
    <d v="1899-12-30T06:06:00"/>
    <m/>
    <m/>
    <m/>
    <m/>
    <m/>
    <m/>
    <m/>
    <m/>
    <m/>
  </r>
  <r>
    <x v="19"/>
    <s v="2017/2018"/>
    <x v="22"/>
    <s v="CSJ"/>
    <s v="CA"/>
    <s v="Academic"/>
    <n v="633"/>
    <n v="622"/>
    <n v="0"/>
    <n v="469"/>
    <n v="228"/>
    <n v="241"/>
    <n v="142"/>
    <d v="1899-12-30T05:22:05"/>
    <d v="1899-12-30T04:14:38"/>
    <m/>
    <m/>
    <m/>
    <m/>
    <m/>
    <m/>
    <m/>
    <m/>
    <m/>
  </r>
  <r>
    <x v="20"/>
    <s v="2017/2018"/>
    <x v="22"/>
    <s v="CSJ"/>
    <s v="CA"/>
    <s v="Academic"/>
    <n v="732"/>
    <n v="719"/>
    <n v="1"/>
    <n v="556"/>
    <n v="170"/>
    <n v="386"/>
    <n v="146"/>
    <d v="1899-12-30T04:07:41"/>
    <d v="1899-12-30T06:05:17"/>
    <m/>
    <m/>
    <m/>
    <m/>
    <m/>
    <m/>
    <m/>
    <m/>
    <m/>
  </r>
  <r>
    <x v="21"/>
    <s v="2017/2018"/>
    <x v="22"/>
    <s v="CSJ"/>
    <s v="CA"/>
    <s v="Academic"/>
    <n v="700"/>
    <n v="691"/>
    <n v="0"/>
    <n v="479"/>
    <n v="176"/>
    <n v="303"/>
    <n v="152"/>
    <d v="1899-12-30T05:16:48"/>
    <d v="1899-12-30T06:07:55"/>
    <m/>
    <m/>
    <m/>
    <m/>
    <m/>
    <m/>
    <m/>
    <m/>
    <m/>
  </r>
  <r>
    <x v="22"/>
    <s v="2017/2018"/>
    <x v="22"/>
    <s v="CSJ"/>
    <s v="CA"/>
    <s v="Academic"/>
    <n v="383"/>
    <n v="379"/>
    <n v="0"/>
    <n v="303"/>
    <n v="106"/>
    <n v="197"/>
    <n v="118"/>
    <d v="1899-12-30T06:00:29"/>
    <d v="1899-12-30T07:13:26"/>
    <m/>
    <m/>
    <m/>
    <m/>
    <m/>
    <m/>
    <m/>
    <m/>
    <m/>
  </r>
  <r>
    <x v="23"/>
    <s v="2017/2018"/>
    <x v="22"/>
    <s v="CSJ"/>
    <s v="CA"/>
    <s v="Academic"/>
    <n v="263"/>
    <n v="253"/>
    <n v="0"/>
    <n v="182"/>
    <n v="63"/>
    <n v="119"/>
    <n v="52"/>
    <d v="1899-12-30T06:08:53"/>
    <d v="1899-12-30T06:06:58"/>
    <m/>
    <m/>
    <m/>
    <m/>
    <m/>
    <m/>
    <m/>
    <m/>
    <m/>
  </r>
  <r>
    <x v="24"/>
    <s v="2018/2019"/>
    <x v="22"/>
    <s v="CSJ"/>
    <s v="CA"/>
    <s v="Academic"/>
    <n v="223"/>
    <n v="216"/>
    <n v="1"/>
    <n v="185"/>
    <n v="87"/>
    <n v="98"/>
    <n v="52"/>
    <d v="1899-12-30T05:19:12"/>
    <d v="1899-12-30T08:04:34"/>
    <m/>
    <m/>
    <m/>
    <m/>
    <m/>
    <m/>
    <m/>
    <m/>
    <m/>
  </r>
  <r>
    <x v="25"/>
    <s v="2018/2019"/>
    <x v="22"/>
    <s v="CSJ"/>
    <s v="CA"/>
    <s v="Academic"/>
    <n v="450"/>
    <n v="446"/>
    <n v="2"/>
    <n v="234"/>
    <n v="113"/>
    <n v="121"/>
    <n v="75"/>
    <d v="1899-12-30T06:02:38"/>
    <d v="1899-12-30T05:00:14"/>
    <m/>
    <m/>
    <m/>
    <m/>
    <m/>
    <m/>
    <m/>
    <m/>
    <m/>
  </r>
  <r>
    <x v="26"/>
    <s v="2018/2019"/>
    <x v="22"/>
    <s v="CSJ"/>
    <s v="CA"/>
    <s v="Academic"/>
    <n v="555"/>
    <n v="549"/>
    <n v="2"/>
    <n v="420"/>
    <n v="222"/>
    <n v="198"/>
    <n v="98"/>
    <d v="1899-12-30T07:02:38"/>
    <d v="1899-12-30T05:02:10"/>
    <m/>
    <m/>
    <m/>
    <m/>
    <m/>
    <m/>
    <m/>
    <m/>
    <m/>
  </r>
  <r>
    <x v="27"/>
    <s v="2018/2019"/>
    <x v="22"/>
    <s v="CSJ"/>
    <s v="CA"/>
    <s v="Academic"/>
    <n v="439"/>
    <n v="432"/>
    <n v="4"/>
    <n v="326"/>
    <n v="180"/>
    <n v="146"/>
    <n v="110"/>
    <d v="1899-12-30T07:17:46"/>
    <d v="1899-12-30T05:02:38"/>
    <m/>
    <m/>
    <m/>
    <m/>
    <m/>
    <m/>
    <m/>
    <m/>
    <m/>
  </r>
  <r>
    <x v="28"/>
    <s v="2018/2019"/>
    <x v="22"/>
    <s v="CSJ"/>
    <s v="CA"/>
    <s v="Academic"/>
    <n v="493"/>
    <n v="483"/>
    <n v="0"/>
    <n v="347"/>
    <n v="138"/>
    <n v="209"/>
    <n v="82"/>
    <d v="1899-12-30T06:12:43"/>
    <d v="1899-12-30T05:17:46"/>
    <m/>
    <m/>
    <m/>
    <m/>
    <m/>
    <m/>
    <m/>
    <m/>
    <m/>
  </r>
  <r>
    <x v="29"/>
    <s v="2018/2019"/>
    <x v="22"/>
    <s v="CSJ"/>
    <s v="CA"/>
    <s v="Academic"/>
    <n v="216"/>
    <n v="210"/>
    <n v="0"/>
    <n v="171"/>
    <n v="54"/>
    <n v="117"/>
    <n v="66"/>
    <d v="1899-12-30T05:14:24"/>
    <d v="1899-12-30T06:03:36"/>
    <m/>
    <m/>
    <m/>
    <m/>
    <m/>
    <m/>
    <m/>
    <m/>
    <m/>
  </r>
  <r>
    <x v="30"/>
    <s v="2018/2019"/>
    <x v="22"/>
    <s v="CSJ"/>
    <s v="CA"/>
    <s v="Academic"/>
    <n v="445"/>
    <n v="444"/>
    <n v="0"/>
    <n v="256"/>
    <n v="144"/>
    <n v="112"/>
    <n v="57"/>
    <d v="1899-12-30T09:17:46"/>
    <d v="1899-12-30T06:09:36"/>
    <m/>
    <m/>
    <m/>
    <m/>
    <m/>
    <m/>
    <m/>
    <m/>
    <m/>
  </r>
  <r>
    <x v="0"/>
    <s v="2016/2017"/>
    <x v="22"/>
    <s v="CSJ"/>
    <s v="CA"/>
    <s v="Academic"/>
    <m/>
    <m/>
    <m/>
    <m/>
    <m/>
    <m/>
    <m/>
    <m/>
    <m/>
    <n v="827"/>
    <n v="822"/>
    <n v="29"/>
    <n v="264"/>
    <n v="117"/>
    <n v="147"/>
    <n v="555"/>
    <d v="1899-12-30T03:10:19"/>
    <d v="1899-12-30T00:23:02"/>
  </r>
  <r>
    <x v="1"/>
    <s v="2016/2017"/>
    <x v="22"/>
    <s v="CSJ"/>
    <s v="CA"/>
    <s v="Academic"/>
    <m/>
    <m/>
    <m/>
    <m/>
    <m/>
    <m/>
    <m/>
    <m/>
    <m/>
    <n v="1025"/>
    <n v="1018"/>
    <n v="34"/>
    <n v="327"/>
    <n v="201"/>
    <n v="126"/>
    <n v="655"/>
    <d v="1899-12-30T03:03:50"/>
    <d v="1899-12-30T00:23:17"/>
  </r>
  <r>
    <x v="2"/>
    <s v="2016/2017"/>
    <x v="22"/>
    <s v="CSJ"/>
    <s v="CA"/>
    <s v="Academic"/>
    <m/>
    <m/>
    <m/>
    <m/>
    <m/>
    <m/>
    <m/>
    <m/>
    <m/>
    <n v="1354"/>
    <n v="1347"/>
    <n v="8"/>
    <n v="442"/>
    <n v="194"/>
    <n v="248"/>
    <n v="937"/>
    <d v="1899-12-30T02:16:48"/>
    <d v="1899-12-30T00:19:55"/>
  </r>
  <r>
    <x v="3"/>
    <s v="2016/2017"/>
    <x v="22"/>
    <s v="CSJ"/>
    <s v="CA"/>
    <s v="Academic"/>
    <m/>
    <m/>
    <m/>
    <m/>
    <m/>
    <m/>
    <m/>
    <m/>
    <m/>
    <n v="1474"/>
    <n v="1461"/>
    <n v="5"/>
    <n v="451"/>
    <n v="225"/>
    <n v="226"/>
    <n v="992"/>
    <d v="1899-12-30T03:01:41"/>
    <d v="1899-12-30T01:00:14"/>
  </r>
  <r>
    <x v="4"/>
    <s v="2016/2017"/>
    <x v="22"/>
    <s v="CSJ"/>
    <s v="CA"/>
    <s v="Academic"/>
    <m/>
    <m/>
    <m/>
    <m/>
    <m/>
    <m/>
    <m/>
    <m/>
    <m/>
    <n v="1014"/>
    <n v="1005"/>
    <n v="13"/>
    <n v="332"/>
    <n v="147"/>
    <n v="185"/>
    <n v="730"/>
    <d v="1899-12-30T03:13:26"/>
    <d v="1899-12-30T01:08:38"/>
  </r>
  <r>
    <x v="5"/>
    <s v="2016/2017"/>
    <x v="22"/>
    <s v="CSJ"/>
    <s v="CA"/>
    <s v="Academic"/>
    <m/>
    <m/>
    <m/>
    <m/>
    <m/>
    <m/>
    <m/>
    <m/>
    <m/>
    <n v="642"/>
    <n v="639"/>
    <n v="5"/>
    <n v="179"/>
    <n v="74"/>
    <n v="105"/>
    <n v="495"/>
    <d v="1899-12-30T03:07:26"/>
    <d v="1899-12-30T01:12:58"/>
  </r>
  <r>
    <x v="6"/>
    <s v="2016/2017"/>
    <x v="22"/>
    <s v="CSJ"/>
    <s v="CA"/>
    <s v="Academic"/>
    <m/>
    <m/>
    <m/>
    <m/>
    <m/>
    <m/>
    <m/>
    <m/>
    <m/>
    <n v="1104"/>
    <n v="1095"/>
    <n v="7"/>
    <n v="299"/>
    <n v="185"/>
    <n v="114"/>
    <n v="739"/>
    <d v="1899-12-30T04:00:14"/>
    <d v="1899-12-30T00:15:50"/>
  </r>
  <r>
    <x v="7"/>
    <s v="2016/2017"/>
    <x v="22"/>
    <s v="CSJ"/>
    <s v="CA"/>
    <s v="Academic"/>
    <m/>
    <m/>
    <m/>
    <m/>
    <m/>
    <m/>
    <m/>
    <m/>
    <m/>
    <n v="1309"/>
    <n v="1266"/>
    <n v="11"/>
    <n v="425"/>
    <n v="179"/>
    <n v="246"/>
    <n v="816"/>
    <d v="1899-12-30T03:09:07"/>
    <d v="1899-12-30T01:09:36"/>
  </r>
  <r>
    <x v="8"/>
    <s v="2016/2017"/>
    <x v="22"/>
    <s v="CSJ"/>
    <s v="CA"/>
    <s v="Academic"/>
    <m/>
    <m/>
    <m/>
    <m/>
    <m/>
    <m/>
    <m/>
    <m/>
    <m/>
    <n v="1501"/>
    <n v="1428"/>
    <n v="21"/>
    <n v="480"/>
    <n v="205"/>
    <n v="275"/>
    <n v="936"/>
    <d v="1899-12-30T03:16:48"/>
    <d v="1899-12-30T01:16:05"/>
  </r>
  <r>
    <x v="9"/>
    <s v="2016/2017"/>
    <x v="22"/>
    <s v="CSJ"/>
    <s v="CA"/>
    <s v="Academic"/>
    <m/>
    <m/>
    <m/>
    <m/>
    <m/>
    <m/>
    <m/>
    <m/>
    <m/>
    <n v="1569"/>
    <n v="1359"/>
    <n v="19"/>
    <n v="614"/>
    <n v="152"/>
    <n v="462"/>
    <n v="1021"/>
    <d v="1899-12-30T03:18:00"/>
    <d v="1899-12-30T03:04:19"/>
  </r>
  <r>
    <x v="10"/>
    <s v="2016/2017"/>
    <x v="22"/>
    <s v="CSJ"/>
    <s v="CA"/>
    <s v="Academic"/>
    <m/>
    <m/>
    <m/>
    <m/>
    <m/>
    <m/>
    <m/>
    <m/>
    <m/>
    <n v="694"/>
    <n v="673"/>
    <n v="12"/>
    <n v="236"/>
    <n v="80"/>
    <n v="156"/>
    <n v="513"/>
    <d v="1899-12-30T03:12:58"/>
    <d v="1899-12-30T02:22:48"/>
  </r>
  <r>
    <x v="11"/>
    <s v="2016/2017"/>
    <x v="22"/>
    <s v="CSJ"/>
    <s v="CA"/>
    <s v="Academic"/>
    <m/>
    <m/>
    <m/>
    <m/>
    <m/>
    <m/>
    <m/>
    <m/>
    <m/>
    <n v="848"/>
    <n v="828"/>
    <n v="11"/>
    <n v="223"/>
    <n v="113"/>
    <n v="110"/>
    <n v="606"/>
    <d v="1899-12-30T03:08:10"/>
    <d v="1899-12-30T03:06:43"/>
  </r>
  <r>
    <x v="12"/>
    <s v="2017/2018"/>
    <x v="22"/>
    <s v="CSJ"/>
    <s v="CA"/>
    <s v="Academic"/>
    <m/>
    <m/>
    <m/>
    <m/>
    <m/>
    <m/>
    <m/>
    <m/>
    <m/>
    <n v="820"/>
    <n v="803"/>
    <n v="11"/>
    <n v="118"/>
    <n v="18"/>
    <n v="100"/>
    <n v="722"/>
    <d v="1899-12-30T03:20:10"/>
    <d v="1899-12-30T05:20:38"/>
  </r>
  <r>
    <x v="13"/>
    <s v="2017/2018"/>
    <x v="22"/>
    <s v="CSJ"/>
    <s v="CA"/>
    <s v="Academic"/>
    <m/>
    <m/>
    <m/>
    <m/>
    <m/>
    <m/>
    <m/>
    <m/>
    <m/>
    <n v="600"/>
    <n v="583"/>
    <n v="4"/>
    <n v="119"/>
    <n v="58"/>
    <n v="61"/>
    <n v="387"/>
    <d v="1899-12-30T04:12:58"/>
    <d v="1899-12-30T01:20:53"/>
  </r>
  <r>
    <x v="14"/>
    <s v="2017/2018"/>
    <x v="22"/>
    <s v="CSJ"/>
    <s v="CA"/>
    <s v="Academic"/>
    <m/>
    <m/>
    <m/>
    <m/>
    <m/>
    <m/>
    <m/>
    <m/>
    <m/>
    <n v="1208"/>
    <n v="1177"/>
    <n v="6"/>
    <n v="452"/>
    <n v="232"/>
    <n v="220"/>
    <n v="813"/>
    <d v="1899-12-30T03:18:58"/>
    <d v="1899-12-30T02:04:05"/>
  </r>
  <r>
    <x v="15"/>
    <s v="2017/2018"/>
    <x v="22"/>
    <s v="CSJ"/>
    <s v="CA"/>
    <s v="Academic"/>
    <m/>
    <m/>
    <m/>
    <m/>
    <m/>
    <m/>
    <m/>
    <m/>
    <m/>
    <n v="1366"/>
    <n v="1339"/>
    <n v="11"/>
    <n v="446"/>
    <n v="172"/>
    <n v="274"/>
    <n v="919"/>
    <d v="1899-12-30T03:00:29"/>
    <d v="1899-12-30T01:12:14"/>
  </r>
  <r>
    <x v="16"/>
    <s v="2017/2018"/>
    <x v="22"/>
    <s v="CSJ"/>
    <s v="CA"/>
    <s v="Academic"/>
    <m/>
    <m/>
    <m/>
    <m/>
    <m/>
    <m/>
    <m/>
    <m/>
    <m/>
    <n v="895"/>
    <n v="870"/>
    <n v="11"/>
    <n v="254"/>
    <n v="107"/>
    <n v="147"/>
    <n v="655"/>
    <d v="1899-12-30T03:22:19"/>
    <d v="1899-12-30T01:12:43"/>
  </r>
  <r>
    <x v="17"/>
    <s v="2017/2018"/>
    <x v="22"/>
    <s v="CSJ"/>
    <s v="CA"/>
    <s v="Academic"/>
    <m/>
    <m/>
    <m/>
    <m/>
    <m/>
    <m/>
    <m/>
    <m/>
    <m/>
    <n v="218"/>
    <n v="211"/>
    <n v="1"/>
    <n v="82"/>
    <n v="42"/>
    <n v="40"/>
    <n v="198"/>
    <d v="1899-12-30T03:13:26"/>
    <d v="1899-12-30T01:22:05"/>
  </r>
  <r>
    <x v="18"/>
    <s v="2017/2018"/>
    <x v="22"/>
    <s v="CSJ"/>
    <s v="CA"/>
    <s v="Academic"/>
    <m/>
    <m/>
    <m/>
    <m/>
    <m/>
    <m/>
    <m/>
    <m/>
    <m/>
    <n v="994"/>
    <n v="976"/>
    <n v="6"/>
    <n v="294"/>
    <n v="190"/>
    <n v="104"/>
    <n v="603"/>
    <d v="1899-12-30T02:12:58"/>
    <d v="1899-12-30T00:11:46"/>
  </r>
  <r>
    <x v="19"/>
    <s v="2017/2018"/>
    <x v="22"/>
    <s v="CSJ"/>
    <s v="CA"/>
    <s v="Academic"/>
    <m/>
    <m/>
    <m/>
    <m/>
    <m/>
    <m/>
    <m/>
    <m/>
    <m/>
    <n v="1280"/>
    <n v="1256"/>
    <n v="8"/>
    <n v="456"/>
    <n v="175"/>
    <n v="281"/>
    <n v="834"/>
    <d v="1899-12-30T03:23:31"/>
    <d v="1899-12-30T01:07:12"/>
  </r>
  <r>
    <x v="20"/>
    <s v="2017/2018"/>
    <x v="22"/>
    <s v="CSJ"/>
    <s v="CA"/>
    <s v="Academic"/>
    <m/>
    <m/>
    <m/>
    <m/>
    <m/>
    <m/>
    <m/>
    <m/>
    <m/>
    <n v="946"/>
    <n v="906"/>
    <n v="9"/>
    <n v="342"/>
    <n v="141"/>
    <n v="201"/>
    <n v="662"/>
    <d v="1899-12-30T02:15:07"/>
    <d v="1899-12-30T00:19:26"/>
  </r>
  <r>
    <x v="21"/>
    <s v="2017/2018"/>
    <x v="22"/>
    <s v="CSJ"/>
    <s v="CA"/>
    <s v="Academic"/>
    <m/>
    <m/>
    <m/>
    <m/>
    <m/>
    <m/>
    <m/>
    <m/>
    <m/>
    <n v="1265"/>
    <n v="1238"/>
    <n v="9"/>
    <n v="409"/>
    <n v="189"/>
    <n v="220"/>
    <n v="852"/>
    <d v="1899-12-30T02:14:53"/>
    <d v="1899-12-30T00:17:02"/>
  </r>
  <r>
    <x v="22"/>
    <s v="2017/2018"/>
    <x v="22"/>
    <s v="CSJ"/>
    <s v="CA"/>
    <s v="Academic"/>
    <m/>
    <m/>
    <m/>
    <m/>
    <m/>
    <m/>
    <m/>
    <m/>
    <m/>
    <n v="1002"/>
    <n v="988"/>
    <n v="7"/>
    <n v="277"/>
    <n v="140"/>
    <n v="137"/>
    <n v="651"/>
    <d v="1899-12-30T03:06:43"/>
    <d v="1899-12-30T00:16:19"/>
  </r>
  <r>
    <x v="23"/>
    <s v="2017/2018"/>
    <x v="22"/>
    <s v="CSJ"/>
    <s v="CA"/>
    <s v="Academic"/>
    <m/>
    <m/>
    <m/>
    <m/>
    <m/>
    <m/>
    <m/>
    <m/>
    <m/>
    <n v="808"/>
    <n v="788"/>
    <n v="5"/>
    <n v="256"/>
    <n v="99"/>
    <n v="157"/>
    <n v="540"/>
    <d v="1899-12-30T03:18:58"/>
    <d v="1899-12-30T01:13:12"/>
  </r>
  <r>
    <x v="24"/>
    <s v="2018/2019"/>
    <x v="22"/>
    <s v="CSJ"/>
    <s v="CA"/>
    <s v="Academic"/>
    <m/>
    <m/>
    <m/>
    <m/>
    <m/>
    <m/>
    <m/>
    <m/>
    <m/>
    <n v="565"/>
    <n v="549"/>
    <n v="5"/>
    <n v="184"/>
    <n v="84"/>
    <n v="100"/>
    <n v="304"/>
    <d v="1899-12-30T03:06:29"/>
    <d v="1899-12-30T01:02:38"/>
  </r>
  <r>
    <x v="25"/>
    <s v="2018/2019"/>
    <x v="22"/>
    <s v="CSJ"/>
    <s v="CA"/>
    <s v="Academic"/>
    <m/>
    <m/>
    <m/>
    <m/>
    <m/>
    <m/>
    <m/>
    <m/>
    <m/>
    <n v="456"/>
    <n v="450"/>
    <n v="5"/>
    <n v="107"/>
    <n v="67"/>
    <n v="40"/>
    <n v="367"/>
    <d v="1899-12-30T03:17:46"/>
    <d v="1899-12-30T01:05:46"/>
  </r>
  <r>
    <x v="26"/>
    <s v="2018/2019"/>
    <x v="22"/>
    <s v="CSJ"/>
    <s v="CA"/>
    <s v="Academic"/>
    <m/>
    <m/>
    <m/>
    <m/>
    <m/>
    <m/>
    <m/>
    <m/>
    <m/>
    <n v="1136"/>
    <n v="1122"/>
    <n v="3"/>
    <n v="382"/>
    <n v="212"/>
    <n v="170"/>
    <n v="771"/>
    <d v="1899-12-30T03:14:24"/>
    <d v="1899-12-30T01:17:17"/>
  </r>
  <r>
    <x v="27"/>
    <s v="2018/2019"/>
    <x v="22"/>
    <s v="CSJ"/>
    <s v="CA"/>
    <s v="Academic"/>
    <m/>
    <m/>
    <m/>
    <m/>
    <m/>
    <m/>
    <m/>
    <m/>
    <m/>
    <n v="870"/>
    <n v="854"/>
    <n v="8"/>
    <n v="302"/>
    <n v="123"/>
    <n v="179"/>
    <n v="647"/>
    <d v="1899-12-30T03:15:07"/>
    <d v="1899-12-30T02:06:29"/>
  </r>
  <r>
    <x v="28"/>
    <s v="2018/2019"/>
    <x v="22"/>
    <s v="CSJ"/>
    <s v="CA"/>
    <s v="Academic"/>
    <m/>
    <m/>
    <m/>
    <m/>
    <m/>
    <m/>
    <m/>
    <m/>
    <m/>
    <n v="1087"/>
    <n v="1064"/>
    <n v="8"/>
    <n v="220"/>
    <n v="76"/>
    <n v="144"/>
    <n v="771"/>
    <d v="1899-12-30T04:15:07"/>
    <d v="1899-12-30T02:15:07"/>
  </r>
  <r>
    <x v="29"/>
    <s v="2018/2019"/>
    <x v="22"/>
    <s v="CSJ"/>
    <s v="CA"/>
    <s v="Academic"/>
    <m/>
    <m/>
    <m/>
    <m/>
    <m/>
    <m/>
    <m/>
    <m/>
    <m/>
    <n v="410"/>
    <n v="402"/>
    <n v="4"/>
    <n v="136"/>
    <n v="63"/>
    <n v="73"/>
    <n v="370"/>
    <d v="1899-12-30T04:07:41"/>
    <d v="1899-12-30T02:22:34"/>
  </r>
  <r>
    <x v="30"/>
    <s v="2018/2019"/>
    <x v="22"/>
    <s v="CSJ"/>
    <s v="CA"/>
    <s v="Academic"/>
    <m/>
    <m/>
    <m/>
    <m/>
    <m/>
    <m/>
    <m/>
    <m/>
    <m/>
    <n v="590"/>
    <n v="579"/>
    <n v="9"/>
    <n v="82"/>
    <n v="35"/>
    <n v="47"/>
    <n v="408"/>
    <d v="1899-12-30T06:17:02"/>
    <d v="1899-12-30T00:23:46"/>
  </r>
  <r>
    <x v="0"/>
    <s v="2016/2017"/>
    <x v="1"/>
    <s v="CPS"/>
    <s v="CA"/>
    <s v="Academic"/>
    <n v="234"/>
    <n v="233"/>
    <n v="4"/>
    <n v="163"/>
    <n v="92"/>
    <n v="71"/>
    <n v="65"/>
    <d v="1899-12-30T04:21:50"/>
    <d v="1899-12-30T07:10:48"/>
    <m/>
    <m/>
    <m/>
    <m/>
    <m/>
    <m/>
    <m/>
    <m/>
    <m/>
  </r>
  <r>
    <x v="1"/>
    <s v="2016/2017"/>
    <x v="1"/>
    <s v="CPS"/>
    <s v="CA"/>
    <s v="Academic"/>
    <n v="304"/>
    <n v="303"/>
    <n v="7"/>
    <n v="197"/>
    <n v="82"/>
    <n v="115"/>
    <n v="101"/>
    <d v="1899-12-30T11:15:50"/>
    <d v="1899-12-30T15:22:48"/>
    <m/>
    <m/>
    <m/>
    <m/>
    <m/>
    <m/>
    <m/>
    <m/>
    <m/>
  </r>
  <r>
    <x v="2"/>
    <s v="2016/2017"/>
    <x v="1"/>
    <s v="CPS"/>
    <s v="CA"/>
    <s v="Academic"/>
    <n v="279"/>
    <n v="279"/>
    <n v="4"/>
    <n v="171"/>
    <n v="92"/>
    <n v="79"/>
    <n v="87"/>
    <d v="1899-12-30T07:10:19"/>
    <d v="1899-12-30T05:11:31"/>
    <m/>
    <m/>
    <m/>
    <m/>
    <m/>
    <m/>
    <m/>
    <m/>
    <m/>
  </r>
  <r>
    <x v="3"/>
    <s v="2016/2017"/>
    <x v="1"/>
    <s v="CPS"/>
    <s v="CA"/>
    <s v="Academic"/>
    <n v="451"/>
    <n v="447"/>
    <n v="14"/>
    <n v="252"/>
    <n v="123"/>
    <n v="129"/>
    <n v="157"/>
    <d v="1899-12-30T05:00:43"/>
    <d v="1899-12-30T03:11:17"/>
    <m/>
    <m/>
    <m/>
    <m/>
    <m/>
    <m/>
    <m/>
    <m/>
    <m/>
  </r>
  <r>
    <x v="4"/>
    <s v="2016/2017"/>
    <x v="1"/>
    <s v="CPS"/>
    <s v="CA"/>
    <s v="Academic"/>
    <n v="359"/>
    <n v="357"/>
    <n v="12"/>
    <n v="247"/>
    <n v="118"/>
    <n v="129"/>
    <n v="127"/>
    <d v="1899-12-30T04:23:02"/>
    <d v="1899-12-30T03:16:05"/>
    <m/>
    <m/>
    <m/>
    <m/>
    <m/>
    <m/>
    <m/>
    <m/>
    <m/>
  </r>
  <r>
    <x v="5"/>
    <s v="2016/2017"/>
    <x v="1"/>
    <s v="CPS"/>
    <s v="CA"/>
    <s v="Academic"/>
    <n v="288"/>
    <n v="288"/>
    <n v="6"/>
    <n v="154"/>
    <n v="69"/>
    <n v="85"/>
    <n v="118"/>
    <d v="1899-12-30T05:18:29"/>
    <d v="1899-12-30T04:00:43"/>
    <m/>
    <m/>
    <m/>
    <m/>
    <m/>
    <m/>
    <m/>
    <m/>
    <m/>
  </r>
  <r>
    <x v="6"/>
    <s v="2016/2017"/>
    <x v="1"/>
    <s v="CPS"/>
    <s v="CA"/>
    <s v="Academic"/>
    <n v="457"/>
    <n v="454"/>
    <n v="16"/>
    <n v="293"/>
    <n v="176"/>
    <n v="117"/>
    <n v="137"/>
    <d v="1899-12-30T07:10:19"/>
    <d v="1899-12-30T04:19:41"/>
    <m/>
    <m/>
    <m/>
    <m/>
    <m/>
    <m/>
    <m/>
    <m/>
    <m/>
  </r>
  <r>
    <x v="7"/>
    <s v="2016/2017"/>
    <x v="1"/>
    <s v="CPS"/>
    <s v="CA"/>
    <s v="Academic"/>
    <n v="580"/>
    <n v="578"/>
    <n v="8"/>
    <n v="403"/>
    <n v="207"/>
    <n v="196"/>
    <n v="167"/>
    <d v="1899-12-30T05:09:36"/>
    <d v="1899-12-30T03:18:58"/>
    <m/>
    <m/>
    <m/>
    <m/>
    <m/>
    <m/>
    <m/>
    <m/>
    <m/>
  </r>
  <r>
    <x v="8"/>
    <s v="2016/2017"/>
    <x v="1"/>
    <s v="CPS"/>
    <s v="CA"/>
    <s v="Academic"/>
    <n v="456"/>
    <n v="453"/>
    <n v="13"/>
    <n v="259"/>
    <n v="135"/>
    <n v="124"/>
    <n v="203"/>
    <d v="1899-12-30T05:11:02"/>
    <d v="1899-12-30T04:14:24"/>
    <m/>
    <m/>
    <m/>
    <m/>
    <m/>
    <m/>
    <m/>
    <m/>
    <m/>
  </r>
  <r>
    <x v="9"/>
    <s v="2016/2017"/>
    <x v="1"/>
    <s v="CPS"/>
    <s v="CA"/>
    <s v="Academic"/>
    <n v="468"/>
    <n v="466"/>
    <n v="19"/>
    <n v="248"/>
    <n v="130"/>
    <n v="118"/>
    <n v="166"/>
    <d v="1899-12-30T04:23:02"/>
    <d v="1899-12-30T04:22:34"/>
    <m/>
    <m/>
    <m/>
    <m/>
    <m/>
    <m/>
    <m/>
    <m/>
    <m/>
  </r>
  <r>
    <x v="10"/>
    <s v="2016/2017"/>
    <x v="1"/>
    <s v="CPS"/>
    <s v="CA"/>
    <s v="Academic"/>
    <n v="558"/>
    <n v="555"/>
    <n v="5"/>
    <n v="373"/>
    <n v="208"/>
    <n v="165"/>
    <n v="180"/>
    <d v="1899-12-30T04:23:31"/>
    <d v="1899-12-30T04:05:46"/>
    <m/>
    <m/>
    <m/>
    <m/>
    <m/>
    <m/>
    <m/>
    <m/>
    <m/>
  </r>
  <r>
    <x v="11"/>
    <s v="2016/2017"/>
    <x v="1"/>
    <s v="CPS"/>
    <s v="CA"/>
    <s v="Academic"/>
    <n v="362"/>
    <n v="361"/>
    <n v="8"/>
    <n v="287"/>
    <n v="221"/>
    <n v="66"/>
    <n v="88"/>
    <d v="1899-12-30T06:11:17"/>
    <d v="1899-12-30T04:14:10"/>
    <m/>
    <m/>
    <m/>
    <m/>
    <m/>
    <m/>
    <m/>
    <m/>
    <m/>
  </r>
  <r>
    <x v="12"/>
    <s v="2017/2018"/>
    <x v="1"/>
    <s v="CPS"/>
    <s v="CA"/>
    <s v="Academic"/>
    <n v="294"/>
    <n v="294"/>
    <n v="5"/>
    <n v="201"/>
    <n v="179"/>
    <n v="22"/>
    <n v="79"/>
    <d v="1899-12-30T07:21:50"/>
    <d v="1899-12-30T04:19:12"/>
    <m/>
    <m/>
    <m/>
    <m/>
    <m/>
    <m/>
    <m/>
    <m/>
    <m/>
  </r>
  <r>
    <x v="13"/>
    <s v="2017/2018"/>
    <x v="1"/>
    <s v="CPS"/>
    <s v="CA"/>
    <s v="Academic"/>
    <n v="309"/>
    <n v="307"/>
    <n v="8"/>
    <n v="213"/>
    <n v="158"/>
    <n v="55"/>
    <n v="92"/>
    <d v="1899-12-30T06:14:10"/>
    <d v="1899-12-30T05:12:14"/>
    <m/>
    <m/>
    <m/>
    <m/>
    <m/>
    <m/>
    <m/>
    <m/>
    <m/>
  </r>
  <r>
    <x v="14"/>
    <s v="2017/2018"/>
    <x v="1"/>
    <s v="CPS"/>
    <s v="CA"/>
    <s v="Academic"/>
    <n v="452"/>
    <n v="452"/>
    <n v="9"/>
    <n v="260"/>
    <n v="177"/>
    <n v="83"/>
    <n v="124"/>
    <d v="1899-12-30T06:10:34"/>
    <d v="1899-12-30T04:15:36"/>
    <m/>
    <m/>
    <m/>
    <m/>
    <m/>
    <m/>
    <m/>
    <m/>
    <m/>
  </r>
  <r>
    <x v="15"/>
    <s v="2017/2018"/>
    <x v="1"/>
    <s v="CPS"/>
    <s v="CA"/>
    <s v="Academic"/>
    <n v="576"/>
    <n v="576"/>
    <n v="19"/>
    <n v="381"/>
    <n v="287"/>
    <n v="94"/>
    <n v="176"/>
    <d v="1899-12-30T07:10:05"/>
    <d v="1899-12-30T04:16:34"/>
    <m/>
    <m/>
    <m/>
    <m/>
    <m/>
    <m/>
    <m/>
    <m/>
    <m/>
  </r>
  <r>
    <x v="16"/>
    <s v="2017/2018"/>
    <x v="1"/>
    <s v="CPS"/>
    <s v="CA"/>
    <s v="Academic"/>
    <n v="451"/>
    <n v="451"/>
    <n v="14"/>
    <n v="346"/>
    <n v="198"/>
    <n v="148"/>
    <n v="131"/>
    <d v="1899-12-30T06:16:48"/>
    <d v="1899-12-30T05:06:58"/>
    <m/>
    <m/>
    <m/>
    <m/>
    <m/>
    <m/>
    <m/>
    <m/>
    <m/>
  </r>
  <r>
    <x v="17"/>
    <s v="2017/2018"/>
    <x v="1"/>
    <s v="CPS"/>
    <s v="CA"/>
    <s v="Academic"/>
    <n v="248"/>
    <n v="247"/>
    <n v="5"/>
    <n v="157"/>
    <n v="117"/>
    <n v="40"/>
    <n v="108"/>
    <d v="1899-12-30T07:18:43"/>
    <d v="1899-12-30T04:22:34"/>
    <m/>
    <m/>
    <m/>
    <m/>
    <m/>
    <m/>
    <m/>
    <m/>
    <m/>
  </r>
  <r>
    <x v="18"/>
    <s v="2017/2018"/>
    <x v="1"/>
    <s v="CPS"/>
    <s v="CA"/>
    <s v="Academic"/>
    <n v="793"/>
    <n v="793"/>
    <n v="6"/>
    <n v="440"/>
    <n v="328"/>
    <n v="112"/>
    <n v="191"/>
    <d v="1899-12-30T07:22:19"/>
    <d v="1899-12-30T04:02:24"/>
    <m/>
    <m/>
    <m/>
    <m/>
    <m/>
    <m/>
    <m/>
    <m/>
    <m/>
  </r>
  <r>
    <x v="19"/>
    <s v="2017/2018"/>
    <x v="1"/>
    <s v="CPS"/>
    <s v="CA"/>
    <s v="Academic"/>
    <n v="498"/>
    <n v="497"/>
    <n v="7"/>
    <n v="412"/>
    <n v="316"/>
    <n v="96"/>
    <n v="163"/>
    <d v="1899-12-30T07:22:48"/>
    <d v="1899-12-30T04:06:14"/>
    <m/>
    <m/>
    <m/>
    <m/>
    <m/>
    <m/>
    <m/>
    <m/>
    <m/>
  </r>
  <r>
    <x v="20"/>
    <s v="2017/2018"/>
    <x v="1"/>
    <s v="CPS"/>
    <s v="CA"/>
    <s v="Academic"/>
    <n v="418"/>
    <n v="418"/>
    <n v="6"/>
    <n v="281"/>
    <n v="199"/>
    <n v="82"/>
    <n v="162"/>
    <d v="1899-12-30T06:07:55"/>
    <d v="1899-12-30T04:04:19"/>
    <m/>
    <m/>
    <m/>
    <m/>
    <m/>
    <m/>
    <m/>
    <m/>
    <m/>
  </r>
  <r>
    <x v="21"/>
    <s v="2017/2018"/>
    <x v="1"/>
    <s v="CPS"/>
    <s v="CA"/>
    <s v="Academic"/>
    <n v="602"/>
    <n v="598"/>
    <n v="5"/>
    <n v="385"/>
    <n v="313"/>
    <n v="72"/>
    <n v="156"/>
    <d v="1899-12-30T07:02:24"/>
    <d v="1899-12-30T03:13:55"/>
    <m/>
    <m/>
    <m/>
    <m/>
    <m/>
    <m/>
    <m/>
    <m/>
    <m/>
  </r>
  <r>
    <x v="22"/>
    <s v="2017/2018"/>
    <x v="1"/>
    <s v="CPS"/>
    <s v="CA"/>
    <s v="Academic"/>
    <n v="613"/>
    <n v="612"/>
    <n v="9"/>
    <n v="444"/>
    <n v="298"/>
    <n v="146"/>
    <n v="172"/>
    <d v="1899-12-30T06:04:19"/>
    <d v="1899-12-30T04:08:10"/>
    <m/>
    <m/>
    <m/>
    <m/>
    <m/>
    <m/>
    <m/>
    <m/>
    <m/>
  </r>
  <r>
    <x v="23"/>
    <s v="2017/2018"/>
    <x v="1"/>
    <s v="CPS"/>
    <s v="CA"/>
    <s v="Academic"/>
    <n v="331"/>
    <n v="329"/>
    <n v="4"/>
    <n v="217"/>
    <n v="156"/>
    <n v="61"/>
    <n v="134"/>
    <d v="1899-12-30T08:19:41"/>
    <d v="1899-12-30T05:09:07"/>
    <m/>
    <m/>
    <m/>
    <m/>
    <m/>
    <m/>
    <m/>
    <m/>
    <m/>
  </r>
  <r>
    <x v="24"/>
    <s v="2018/2019"/>
    <x v="1"/>
    <s v="CPS"/>
    <s v="CA"/>
    <s v="Academic"/>
    <n v="486"/>
    <n v="485"/>
    <n v="6"/>
    <n v="282"/>
    <n v="162"/>
    <n v="120"/>
    <n v="175"/>
    <d v="1899-12-30T06:00:58"/>
    <d v="1899-12-30T05:03:07"/>
    <m/>
    <m/>
    <m/>
    <m/>
    <m/>
    <m/>
    <m/>
    <m/>
    <m/>
  </r>
  <r>
    <x v="25"/>
    <s v="2018/2019"/>
    <x v="1"/>
    <s v="CPS"/>
    <s v="CA"/>
    <s v="Academic"/>
    <n v="411"/>
    <n v="410"/>
    <n v="4"/>
    <n v="295"/>
    <n v="185"/>
    <n v="110"/>
    <n v="142"/>
    <d v="1899-12-30T05:19:12"/>
    <d v="1899-12-30T05:11:46"/>
    <m/>
    <m/>
    <m/>
    <m/>
    <m/>
    <m/>
    <m/>
    <m/>
    <m/>
  </r>
  <r>
    <x v="26"/>
    <s v="2018/2019"/>
    <x v="1"/>
    <s v="CPS"/>
    <s v="CA"/>
    <s v="Academic"/>
    <n v="359"/>
    <n v="359"/>
    <n v="2"/>
    <n v="173"/>
    <n v="138"/>
    <n v="35"/>
    <n v="117"/>
    <d v="1899-12-30T07:00:29"/>
    <d v="1899-12-30T06:11:31"/>
    <m/>
    <m/>
    <m/>
    <m/>
    <m/>
    <m/>
    <m/>
    <m/>
    <m/>
  </r>
  <r>
    <x v="27"/>
    <s v="2018/2019"/>
    <x v="1"/>
    <s v="CPS"/>
    <s v="CA"/>
    <s v="Academic"/>
    <n v="648"/>
    <n v="648"/>
    <n v="9"/>
    <n v="459"/>
    <n v="343"/>
    <n v="116"/>
    <n v="194"/>
    <d v="1899-12-30T06:18:43"/>
    <d v="1899-12-30T04:17:46"/>
    <m/>
    <m/>
    <m/>
    <m/>
    <m/>
    <m/>
    <m/>
    <m/>
    <m/>
  </r>
  <r>
    <x v="28"/>
    <s v="2018/2019"/>
    <x v="1"/>
    <s v="CPS"/>
    <s v="CA"/>
    <s v="Academic"/>
    <n v="476"/>
    <n v="474"/>
    <n v="5"/>
    <n v="310"/>
    <n v="206"/>
    <n v="104"/>
    <n v="169"/>
    <d v="1899-12-30T07:09:22"/>
    <d v="1899-12-30T05:00:43"/>
    <m/>
    <m/>
    <m/>
    <m/>
    <m/>
    <m/>
    <m/>
    <m/>
    <m/>
  </r>
  <r>
    <x v="29"/>
    <s v="2018/2019"/>
    <x v="1"/>
    <s v="CPS"/>
    <s v="CA"/>
    <s v="Academic"/>
    <n v="232"/>
    <n v="232"/>
    <n v="4"/>
    <n v="176"/>
    <n v="130"/>
    <n v="46"/>
    <n v="110"/>
    <d v="1899-12-30T07:16:34"/>
    <d v="1899-12-30T04:13:26"/>
    <m/>
    <m/>
    <m/>
    <m/>
    <m/>
    <m/>
    <m/>
    <m/>
    <m/>
  </r>
  <r>
    <x v="30"/>
    <s v="2018/2019"/>
    <x v="1"/>
    <s v="CPS"/>
    <s v="CA"/>
    <s v="Academic"/>
    <n v="725"/>
    <n v="725"/>
    <n v="4"/>
    <n v="480"/>
    <n v="294"/>
    <n v="186"/>
    <n v="155"/>
    <d v="1899-12-30T06:20:24"/>
    <d v="1899-12-30T05:08:24"/>
    <m/>
    <m/>
    <m/>
    <m/>
    <m/>
    <m/>
    <m/>
    <m/>
    <m/>
  </r>
  <r>
    <x v="0"/>
    <s v="2016/2017"/>
    <x v="1"/>
    <s v="CPS"/>
    <s v="CA"/>
    <s v="Academic"/>
    <m/>
    <m/>
    <m/>
    <m/>
    <m/>
    <m/>
    <m/>
    <m/>
    <m/>
    <n v="176"/>
    <n v="174"/>
    <n v="1"/>
    <n v="99"/>
    <n v="56"/>
    <n v="43"/>
    <n v="96"/>
    <d v="1899-12-30T01:07:41"/>
    <d v="1899-12-30T00:23:17"/>
  </r>
  <r>
    <x v="0"/>
    <s v="2016/2017"/>
    <x v="12"/>
    <s v="CS1"/>
    <s v="CA"/>
    <s v="Academic"/>
    <n v="97"/>
    <n v="97"/>
    <n v="0"/>
    <n v="64"/>
    <n v="33"/>
    <n v="31"/>
    <n v="29"/>
    <d v="1899-12-30T04:21:07"/>
    <d v="1899-12-30T06:17:17"/>
    <m/>
    <m/>
    <m/>
    <m/>
    <m/>
    <m/>
    <m/>
    <m/>
    <m/>
  </r>
  <r>
    <x v="1"/>
    <s v="2016/2017"/>
    <x v="12"/>
    <s v="CS1"/>
    <s v="CA"/>
    <s v="Academic"/>
    <n v="76"/>
    <n v="76"/>
    <n v="0"/>
    <n v="49"/>
    <n v="33"/>
    <n v="16"/>
    <n v="19"/>
    <d v="1899-12-30T06:07:55"/>
    <d v="1899-12-30T11:01:12"/>
    <m/>
    <m/>
    <m/>
    <m/>
    <m/>
    <m/>
    <m/>
    <m/>
    <m/>
  </r>
  <r>
    <x v="2"/>
    <s v="2016/2017"/>
    <x v="12"/>
    <s v="CS1"/>
    <s v="CA"/>
    <s v="Academic"/>
    <n v="130"/>
    <n v="130"/>
    <n v="1"/>
    <n v="97"/>
    <n v="73"/>
    <n v="24"/>
    <n v="28"/>
    <d v="1899-12-30T06:15:22"/>
    <d v="1899-12-30T04:07:41"/>
    <m/>
    <m/>
    <m/>
    <m/>
    <m/>
    <m/>
    <m/>
    <m/>
    <m/>
  </r>
  <r>
    <x v="3"/>
    <s v="2016/2017"/>
    <x v="12"/>
    <s v="CS1"/>
    <s v="CA"/>
    <s v="Academic"/>
    <n v="136"/>
    <n v="136"/>
    <n v="0"/>
    <n v="100"/>
    <n v="72"/>
    <n v="28"/>
    <n v="34"/>
    <d v="1899-12-30T07:15:50"/>
    <d v="1899-12-30T06:17:46"/>
    <m/>
    <m/>
    <m/>
    <m/>
    <m/>
    <m/>
    <m/>
    <m/>
    <m/>
  </r>
  <r>
    <x v="4"/>
    <s v="2016/2017"/>
    <x v="12"/>
    <s v="CS1"/>
    <s v="CA"/>
    <s v="Academic"/>
    <n v="106"/>
    <n v="106"/>
    <n v="3"/>
    <n v="82"/>
    <n v="41"/>
    <n v="41"/>
    <n v="35"/>
    <d v="1899-12-30T06:09:50"/>
    <d v="1899-12-30T05:08:10"/>
    <m/>
    <m/>
    <m/>
    <m/>
    <m/>
    <m/>
    <m/>
    <m/>
    <m/>
  </r>
  <r>
    <x v="5"/>
    <s v="2016/2017"/>
    <x v="12"/>
    <s v="CS1"/>
    <s v="CA"/>
    <s v="Academic"/>
    <n v="54"/>
    <n v="54"/>
    <n v="0"/>
    <n v="42"/>
    <n v="27"/>
    <n v="15"/>
    <n v="19"/>
    <d v="1899-12-30T06:21:07"/>
    <d v="1899-12-30T07:06:14"/>
    <m/>
    <m/>
    <m/>
    <m/>
    <m/>
    <m/>
    <m/>
    <m/>
    <m/>
  </r>
  <r>
    <x v="6"/>
    <s v="2016/2017"/>
    <x v="12"/>
    <s v="CS1"/>
    <s v="CA"/>
    <s v="Academic"/>
    <n v="86"/>
    <n v="86"/>
    <n v="2"/>
    <n v="52"/>
    <n v="42"/>
    <n v="10"/>
    <n v="14"/>
    <d v="1899-12-30T10:07:55"/>
    <d v="1899-12-30T05:06:58"/>
    <m/>
    <m/>
    <m/>
    <m/>
    <m/>
    <m/>
    <m/>
    <m/>
    <m/>
  </r>
  <r>
    <x v="7"/>
    <s v="2016/2017"/>
    <x v="12"/>
    <s v="CS1"/>
    <s v="CA"/>
    <s v="Academic"/>
    <n v="134"/>
    <n v="134"/>
    <n v="1"/>
    <n v="107"/>
    <n v="58"/>
    <n v="49"/>
    <n v="30"/>
    <d v="1899-12-30T06:00:14"/>
    <d v="1899-12-30T06:12:43"/>
    <m/>
    <m/>
    <m/>
    <m/>
    <m/>
    <m/>
    <m/>
    <m/>
    <m/>
  </r>
  <r>
    <x v="8"/>
    <s v="2016/2017"/>
    <x v="12"/>
    <s v="CS1"/>
    <s v="CA"/>
    <s v="Academic"/>
    <n v="145"/>
    <n v="145"/>
    <n v="2"/>
    <n v="111"/>
    <n v="58"/>
    <n v="53"/>
    <n v="32"/>
    <d v="1899-12-30T05:23:46"/>
    <d v="1899-12-30T05:07:26"/>
    <m/>
    <m/>
    <m/>
    <m/>
    <m/>
    <m/>
    <m/>
    <m/>
    <m/>
  </r>
  <r>
    <x v="9"/>
    <s v="2016/2017"/>
    <x v="12"/>
    <s v="CS1"/>
    <s v="CA"/>
    <s v="Academic"/>
    <n v="88"/>
    <n v="88"/>
    <n v="1"/>
    <n v="79"/>
    <n v="59"/>
    <n v="20"/>
    <n v="20"/>
    <d v="1899-12-30T07:05:31"/>
    <d v="1899-12-30T07:22:48"/>
    <m/>
    <m/>
    <m/>
    <m/>
    <m/>
    <m/>
    <m/>
    <m/>
    <m/>
  </r>
  <r>
    <x v="10"/>
    <s v="2016/2017"/>
    <x v="12"/>
    <s v="CS1"/>
    <s v="CA"/>
    <s v="Academic"/>
    <n v="82"/>
    <n v="82"/>
    <n v="2"/>
    <n v="64"/>
    <n v="39"/>
    <n v="25"/>
    <n v="16"/>
    <d v="1899-12-30T05:14:38"/>
    <d v="1899-12-30T05:01:26"/>
    <m/>
    <m/>
    <m/>
    <m/>
    <m/>
    <m/>
    <m/>
    <m/>
    <m/>
  </r>
  <r>
    <x v="11"/>
    <s v="2016/2017"/>
    <x v="12"/>
    <s v="CS1"/>
    <s v="CA"/>
    <s v="Academic"/>
    <n v="87"/>
    <n v="87"/>
    <n v="1"/>
    <n v="69"/>
    <n v="46"/>
    <n v="23"/>
    <n v="10"/>
    <d v="1899-12-30T05:13:41"/>
    <d v="1899-12-30T03:12:00"/>
    <m/>
    <m/>
    <m/>
    <m/>
    <m/>
    <m/>
    <m/>
    <m/>
    <m/>
  </r>
  <r>
    <x v="12"/>
    <s v="2017/2018"/>
    <x v="12"/>
    <s v="CS1"/>
    <s v="CA"/>
    <s v="Academic"/>
    <n v="50"/>
    <n v="50"/>
    <n v="0"/>
    <n v="46"/>
    <n v="26"/>
    <n v="20"/>
    <n v="11"/>
    <d v="1899-12-30T05:16:48"/>
    <d v="1899-12-30T05:00:00"/>
    <m/>
    <m/>
    <m/>
    <m/>
    <m/>
    <m/>
    <m/>
    <m/>
    <m/>
  </r>
  <r>
    <x v="13"/>
    <s v="2017/2018"/>
    <x v="12"/>
    <s v="CS1"/>
    <s v="CA"/>
    <s v="Academic"/>
    <n v="59"/>
    <n v="59"/>
    <n v="2"/>
    <n v="33"/>
    <n v="22"/>
    <n v="11"/>
    <n v="11"/>
    <d v="1899-12-30T06:00:43"/>
    <d v="1899-12-30T02:15:22"/>
    <m/>
    <m/>
    <m/>
    <m/>
    <m/>
    <m/>
    <m/>
    <m/>
    <m/>
  </r>
  <r>
    <x v="14"/>
    <s v="2017/2018"/>
    <x v="12"/>
    <s v="CS1"/>
    <s v="CA"/>
    <s v="Academic"/>
    <n v="102"/>
    <n v="102"/>
    <n v="1"/>
    <n v="75"/>
    <n v="54"/>
    <n v="21"/>
    <n v="25"/>
    <d v="1899-12-30T06:02:38"/>
    <d v="1899-12-30T05:00:00"/>
    <m/>
    <m/>
    <m/>
    <m/>
    <m/>
    <m/>
    <m/>
    <m/>
    <m/>
  </r>
  <r>
    <x v="15"/>
    <s v="2017/2018"/>
    <x v="12"/>
    <s v="CS1"/>
    <s v="CA"/>
    <s v="Academic"/>
    <n v="128"/>
    <n v="128"/>
    <n v="2"/>
    <n v="90"/>
    <n v="57"/>
    <n v="33"/>
    <n v="32"/>
    <d v="1899-12-30T06:13:41"/>
    <d v="1899-12-30T06:00:43"/>
    <m/>
    <m/>
    <m/>
    <m/>
    <m/>
    <m/>
    <m/>
    <m/>
    <m/>
  </r>
  <r>
    <x v="16"/>
    <s v="2017/2018"/>
    <x v="12"/>
    <s v="CS1"/>
    <s v="CA"/>
    <s v="Academic"/>
    <n v="153"/>
    <n v="153"/>
    <n v="2"/>
    <n v="130"/>
    <n v="95"/>
    <n v="35"/>
    <n v="29"/>
    <d v="1899-12-30T06:03:36"/>
    <d v="1899-12-30T05:11:31"/>
    <m/>
    <m/>
    <m/>
    <m/>
    <m/>
    <m/>
    <m/>
    <m/>
    <m/>
  </r>
  <r>
    <x v="17"/>
    <s v="2017/2018"/>
    <x v="12"/>
    <s v="CS1"/>
    <s v="CA"/>
    <s v="Academic"/>
    <n v="34"/>
    <n v="34"/>
    <n v="1"/>
    <n v="29"/>
    <n v="23"/>
    <n v="6"/>
    <n v="13"/>
    <d v="1899-12-30T05:18:14"/>
    <d v="1899-12-30T09:09:07"/>
    <m/>
    <m/>
    <m/>
    <m/>
    <m/>
    <m/>
    <m/>
    <m/>
    <m/>
  </r>
  <r>
    <x v="18"/>
    <s v="2017/2018"/>
    <x v="12"/>
    <s v="CS1"/>
    <s v="CA"/>
    <s v="Academic"/>
    <n v="212"/>
    <n v="212"/>
    <n v="1"/>
    <n v="127"/>
    <n v="102"/>
    <n v="25"/>
    <n v="24"/>
    <d v="1899-12-30T05:18:00"/>
    <d v="1899-12-30T05:09:07"/>
    <m/>
    <m/>
    <m/>
    <m/>
    <m/>
    <m/>
    <m/>
    <m/>
    <m/>
  </r>
  <r>
    <x v="19"/>
    <s v="2017/2018"/>
    <x v="12"/>
    <s v="CS1"/>
    <s v="CA"/>
    <s v="Academic"/>
    <n v="227"/>
    <n v="227"/>
    <n v="0"/>
    <n v="199"/>
    <n v="163"/>
    <n v="36"/>
    <n v="50"/>
    <d v="1899-12-30T06:22:34"/>
    <d v="1899-12-30T07:12:00"/>
    <m/>
    <m/>
    <m/>
    <m/>
    <m/>
    <m/>
    <m/>
    <m/>
    <m/>
  </r>
  <r>
    <x v="20"/>
    <s v="2017/2018"/>
    <x v="12"/>
    <s v="CS1"/>
    <s v="CA"/>
    <s v="Academic"/>
    <n v="235"/>
    <n v="235"/>
    <n v="3"/>
    <n v="196"/>
    <n v="145"/>
    <n v="51"/>
    <n v="41"/>
    <d v="1899-12-30T05:09:07"/>
    <d v="1899-12-30T06:22:19"/>
    <m/>
    <m/>
    <m/>
    <m/>
    <m/>
    <m/>
    <m/>
    <m/>
    <m/>
  </r>
  <r>
    <x v="21"/>
    <s v="2017/2018"/>
    <x v="12"/>
    <s v="CS1"/>
    <s v="CA"/>
    <s v="Academic"/>
    <n v="305"/>
    <n v="305"/>
    <n v="5"/>
    <n v="254"/>
    <n v="195"/>
    <n v="59"/>
    <n v="35"/>
    <d v="1899-12-30T05:23:02"/>
    <d v="1899-12-30T05:04:48"/>
    <m/>
    <m/>
    <m/>
    <m/>
    <m/>
    <m/>
    <m/>
    <m/>
    <m/>
  </r>
  <r>
    <x v="22"/>
    <s v="2017/2018"/>
    <x v="12"/>
    <s v="CS1"/>
    <s v="CA"/>
    <s v="Academic"/>
    <n v="210"/>
    <n v="210"/>
    <n v="0"/>
    <n v="172"/>
    <n v="132"/>
    <n v="40"/>
    <n v="33"/>
    <d v="1899-12-30T06:12:29"/>
    <d v="1899-12-30T05:18:14"/>
    <m/>
    <m/>
    <m/>
    <m/>
    <m/>
    <m/>
    <m/>
    <m/>
    <m/>
  </r>
  <r>
    <x v="23"/>
    <s v="2017/2018"/>
    <x v="12"/>
    <s v="CS1"/>
    <s v="CA"/>
    <s v="Academic"/>
    <n v="144"/>
    <n v="144"/>
    <n v="1"/>
    <n v="137"/>
    <n v="124"/>
    <n v="13"/>
    <n v="25"/>
    <d v="1899-12-30T07:09:50"/>
    <d v="1899-12-30T06:19:12"/>
    <m/>
    <m/>
    <m/>
    <m/>
    <m/>
    <m/>
    <m/>
    <m/>
    <m/>
  </r>
  <r>
    <x v="24"/>
    <s v="2018/2019"/>
    <x v="12"/>
    <s v="CS1"/>
    <s v="CA"/>
    <s v="Academic"/>
    <n v="160"/>
    <n v="160"/>
    <n v="0"/>
    <n v="134"/>
    <n v="119"/>
    <n v="15"/>
    <n v="15"/>
    <d v="1899-12-30T07:00:00"/>
    <d v="1899-12-30T06:17:31"/>
    <m/>
    <m/>
    <m/>
    <m/>
    <m/>
    <m/>
    <m/>
    <m/>
    <m/>
  </r>
  <r>
    <x v="25"/>
    <s v="2018/2019"/>
    <x v="12"/>
    <s v="CS1"/>
    <s v="CA"/>
    <s v="Academic"/>
    <n v="220"/>
    <n v="220"/>
    <n v="3"/>
    <n v="186"/>
    <n v="159"/>
    <n v="27"/>
    <n v="12"/>
    <d v="1899-12-30T08:12:00"/>
    <d v="1899-12-30T08:07:55"/>
    <m/>
    <m/>
    <m/>
    <m/>
    <m/>
    <m/>
    <m/>
    <m/>
    <m/>
  </r>
  <r>
    <x v="26"/>
    <s v="2018/2019"/>
    <x v="12"/>
    <s v="CS1"/>
    <s v="CA"/>
    <s v="Academic"/>
    <n v="257"/>
    <n v="257"/>
    <n v="0"/>
    <n v="227"/>
    <n v="196"/>
    <n v="31"/>
    <n v="28"/>
    <d v="1899-12-30T07:00:29"/>
    <d v="1899-12-30T04:23:02"/>
    <m/>
    <m/>
    <m/>
    <m/>
    <m/>
    <m/>
    <m/>
    <m/>
    <m/>
  </r>
  <r>
    <x v="27"/>
    <s v="2018/2019"/>
    <x v="12"/>
    <s v="CS1"/>
    <s v="CA"/>
    <s v="Academic"/>
    <n v="306"/>
    <n v="306"/>
    <n v="1"/>
    <n v="257"/>
    <n v="204"/>
    <n v="53"/>
    <n v="39"/>
    <d v="1899-12-30T06:22:19"/>
    <d v="1899-12-30T05:10:34"/>
    <m/>
    <m/>
    <m/>
    <m/>
    <m/>
    <m/>
    <m/>
    <m/>
    <m/>
  </r>
  <r>
    <x v="28"/>
    <s v="2018/2019"/>
    <x v="12"/>
    <s v="CS1"/>
    <s v="CA"/>
    <s v="Academic"/>
    <n v="217"/>
    <n v="216"/>
    <n v="1"/>
    <n v="215"/>
    <n v="165"/>
    <n v="50"/>
    <n v="25"/>
    <d v="1899-12-30T07:08:24"/>
    <d v="1899-12-30T06:03:50"/>
    <m/>
    <m/>
    <m/>
    <m/>
    <m/>
    <m/>
    <m/>
    <m/>
    <m/>
  </r>
  <r>
    <x v="29"/>
    <s v="2018/2019"/>
    <x v="12"/>
    <s v="CS1"/>
    <s v="CA"/>
    <s v="Academic"/>
    <n v="96"/>
    <n v="96"/>
    <n v="0"/>
    <n v="97"/>
    <n v="65"/>
    <n v="32"/>
    <n v="18"/>
    <d v="1899-12-30T06:22:34"/>
    <d v="1899-12-30T06:19:55"/>
    <m/>
    <m/>
    <m/>
    <m/>
    <m/>
    <m/>
    <m/>
    <m/>
    <m/>
  </r>
  <r>
    <x v="30"/>
    <s v="2018/2019"/>
    <x v="12"/>
    <s v="CS1"/>
    <s v="CA"/>
    <s v="Academic"/>
    <n v="267"/>
    <n v="267"/>
    <n v="1"/>
    <n v="177"/>
    <n v="155"/>
    <n v="22"/>
    <n v="21"/>
    <d v="1899-12-30T07:02:24"/>
    <d v="1899-12-30T04:11:31"/>
    <m/>
    <m/>
    <m/>
    <m/>
    <m/>
    <m/>
    <m/>
    <m/>
    <m/>
  </r>
  <r>
    <x v="0"/>
    <s v="2016/2017"/>
    <x v="12"/>
    <s v="CS1"/>
    <s v="CA"/>
    <s v="Academic"/>
    <m/>
    <m/>
    <m/>
    <m/>
    <m/>
    <m/>
    <m/>
    <m/>
    <m/>
    <n v="302"/>
    <n v="302"/>
    <n v="3"/>
    <n v="147"/>
    <n v="97"/>
    <n v="50"/>
    <n v="151"/>
    <d v="1899-12-30T01:01:26"/>
    <d v="1899-12-30T00:06:00"/>
  </r>
  <r>
    <x v="1"/>
    <s v="2016/2017"/>
    <x v="19"/>
    <s v="MFL"/>
    <s v="CA"/>
    <s v="Academic"/>
    <m/>
    <m/>
    <m/>
    <m/>
    <m/>
    <m/>
    <m/>
    <m/>
    <m/>
    <n v="9"/>
    <n v="9"/>
    <n v="1"/>
    <n v="1"/>
    <n v="0"/>
    <n v="1"/>
    <n v="8"/>
    <d v="1899-12-30T00:00:00"/>
    <d v="1899-12-30T02:12:00"/>
  </r>
  <r>
    <x v="2"/>
    <s v="2016/2017"/>
    <x v="19"/>
    <s v="MFL"/>
    <s v="CA"/>
    <s v="Academic"/>
    <m/>
    <m/>
    <m/>
    <m/>
    <m/>
    <m/>
    <m/>
    <m/>
    <m/>
    <n v="14"/>
    <n v="14"/>
    <n v="0"/>
    <n v="5"/>
    <n v="1"/>
    <n v="4"/>
    <n v="6"/>
    <d v="1899-12-30T00:19:12"/>
    <d v="1899-12-30T00:12:00"/>
  </r>
  <r>
    <x v="3"/>
    <s v="2016/2017"/>
    <x v="19"/>
    <s v="MFL"/>
    <s v="CA"/>
    <s v="Academic"/>
    <m/>
    <m/>
    <m/>
    <m/>
    <m/>
    <m/>
    <m/>
    <m/>
    <m/>
    <n v="11"/>
    <n v="11"/>
    <n v="0"/>
    <n v="7"/>
    <n v="2"/>
    <n v="5"/>
    <n v="7"/>
    <d v="1899-12-30T01:03:22"/>
    <d v="1899-12-30T02:10:19"/>
  </r>
  <r>
    <x v="4"/>
    <s v="2016/2017"/>
    <x v="19"/>
    <s v="MFL"/>
    <s v="CA"/>
    <s v="Academic"/>
    <m/>
    <m/>
    <m/>
    <m/>
    <m/>
    <m/>
    <m/>
    <m/>
    <m/>
    <n v="14"/>
    <n v="14"/>
    <n v="0"/>
    <n v="7"/>
    <n v="1"/>
    <n v="6"/>
    <n v="5"/>
    <d v="1899-12-30T00:10:19"/>
    <d v="1899-12-30T00:09:36"/>
  </r>
  <r>
    <x v="5"/>
    <s v="2016/2017"/>
    <x v="19"/>
    <s v="MFL"/>
    <s v="CA"/>
    <s v="Academic"/>
    <m/>
    <m/>
    <m/>
    <m/>
    <m/>
    <m/>
    <m/>
    <m/>
    <m/>
    <n v="7"/>
    <n v="7"/>
    <n v="0"/>
    <n v="2"/>
    <n v="0"/>
    <n v="2"/>
    <n v="5"/>
    <d v="1899-12-30T01:00:00"/>
    <d v="1899-12-30T01:14:24"/>
  </r>
  <r>
    <x v="6"/>
    <s v="2016/2017"/>
    <x v="19"/>
    <s v="MFL"/>
    <s v="CA"/>
    <s v="Academic"/>
    <m/>
    <m/>
    <m/>
    <m/>
    <m/>
    <m/>
    <m/>
    <m/>
    <m/>
    <n v="10"/>
    <n v="10"/>
    <n v="1"/>
    <n v="5"/>
    <n v="1"/>
    <n v="4"/>
    <n v="4"/>
    <d v="1899-12-30T01:04:48"/>
    <d v="1899-12-30T04:12:00"/>
  </r>
  <r>
    <x v="7"/>
    <s v="2016/2017"/>
    <x v="19"/>
    <s v="MFL"/>
    <s v="CA"/>
    <s v="Academic"/>
    <m/>
    <m/>
    <m/>
    <m/>
    <m/>
    <m/>
    <m/>
    <m/>
    <m/>
    <n v="21"/>
    <n v="21"/>
    <n v="0"/>
    <n v="12"/>
    <n v="5"/>
    <n v="7"/>
    <n v="12"/>
    <d v="1899-12-30T00:12:00"/>
    <d v="1899-12-30T00:18:00"/>
  </r>
  <r>
    <x v="8"/>
    <s v="2016/2017"/>
    <x v="19"/>
    <s v="MFL"/>
    <s v="CA"/>
    <s v="Academic"/>
    <m/>
    <m/>
    <m/>
    <m/>
    <m/>
    <m/>
    <m/>
    <m/>
    <m/>
    <n v="16"/>
    <n v="16"/>
    <n v="0"/>
    <n v="11"/>
    <n v="4"/>
    <n v="7"/>
    <n v="4"/>
    <d v="1899-12-30T00:10:48"/>
    <d v="1899-12-30T00:00:00"/>
  </r>
  <r>
    <x v="9"/>
    <s v="2016/2017"/>
    <x v="19"/>
    <s v="MFL"/>
    <s v="CA"/>
    <s v="Academic"/>
    <m/>
    <m/>
    <m/>
    <m/>
    <m/>
    <m/>
    <m/>
    <m/>
    <m/>
    <n v="16"/>
    <n v="16"/>
    <n v="0"/>
    <n v="9"/>
    <n v="1"/>
    <n v="8"/>
    <n v="7"/>
    <d v="1899-12-30T00:16:05"/>
    <d v="1899-12-30T01:10:19"/>
  </r>
  <r>
    <x v="10"/>
    <s v="2016/2017"/>
    <x v="19"/>
    <s v="MFL"/>
    <s v="CA"/>
    <s v="Academic"/>
    <m/>
    <m/>
    <m/>
    <m/>
    <m/>
    <m/>
    <m/>
    <m/>
    <m/>
    <n v="11"/>
    <n v="11"/>
    <n v="0"/>
    <n v="7"/>
    <n v="1"/>
    <n v="6"/>
    <n v="2"/>
    <d v="1899-12-30T00:20:38"/>
    <d v="1899-12-30T00:00:00"/>
  </r>
  <r>
    <x v="11"/>
    <s v="2016/2017"/>
    <x v="19"/>
    <s v="MFL"/>
    <s v="CA"/>
    <s v="Academic"/>
    <m/>
    <m/>
    <m/>
    <m/>
    <m/>
    <m/>
    <m/>
    <m/>
    <m/>
    <n v="12"/>
    <n v="12"/>
    <n v="0"/>
    <n v="9"/>
    <n v="4"/>
    <n v="5"/>
    <n v="6"/>
    <d v="1899-12-30T00:10:34"/>
    <d v="1899-12-30T01:07:55"/>
  </r>
  <r>
    <x v="12"/>
    <s v="2017/2018"/>
    <x v="19"/>
    <s v="MFL"/>
    <s v="CA"/>
    <s v="Academic"/>
    <m/>
    <m/>
    <m/>
    <m/>
    <m/>
    <m/>
    <m/>
    <m/>
    <m/>
    <n v="14"/>
    <n v="14"/>
    <n v="1"/>
    <n v="8"/>
    <n v="0"/>
    <n v="8"/>
    <n v="5"/>
    <d v="1899-12-30T00:15:07"/>
    <d v="1899-12-30T01:14:24"/>
  </r>
  <r>
    <x v="13"/>
    <s v="2017/2018"/>
    <x v="19"/>
    <s v="MFL"/>
    <s v="CA"/>
    <s v="Academic"/>
    <m/>
    <m/>
    <m/>
    <m/>
    <m/>
    <m/>
    <m/>
    <m/>
    <m/>
    <n v="14"/>
    <n v="14"/>
    <n v="1"/>
    <n v="5"/>
    <n v="2"/>
    <n v="3"/>
    <n v="10"/>
    <d v="1899-12-30T00:14:24"/>
    <d v="1899-12-30T01:02:24"/>
  </r>
  <r>
    <x v="14"/>
    <s v="2017/2018"/>
    <x v="19"/>
    <s v="MFL"/>
    <s v="CA"/>
    <s v="Academic"/>
    <m/>
    <m/>
    <m/>
    <m/>
    <m/>
    <m/>
    <m/>
    <m/>
    <m/>
    <n v="13"/>
    <n v="13"/>
    <n v="0"/>
    <n v="8"/>
    <n v="5"/>
    <n v="3"/>
    <n v="4"/>
    <d v="1899-12-30T00:12:00"/>
    <d v="1899-12-30T00:12:00"/>
  </r>
  <r>
    <x v="15"/>
    <s v="2017/2018"/>
    <x v="19"/>
    <s v="MFL"/>
    <s v="CA"/>
    <s v="Academic"/>
    <m/>
    <m/>
    <m/>
    <m/>
    <m/>
    <m/>
    <m/>
    <m/>
    <m/>
    <n v="20"/>
    <n v="19"/>
    <n v="0"/>
    <n v="14"/>
    <n v="5"/>
    <n v="9"/>
    <n v="7"/>
    <d v="1899-12-30T01:01:41"/>
    <d v="1899-12-30T01:03:22"/>
  </r>
  <r>
    <x v="16"/>
    <s v="2017/2018"/>
    <x v="19"/>
    <s v="MFL"/>
    <s v="CA"/>
    <s v="Academic"/>
    <m/>
    <m/>
    <m/>
    <m/>
    <m/>
    <m/>
    <m/>
    <m/>
    <m/>
    <n v="13"/>
    <n v="13"/>
    <n v="0"/>
    <n v="8"/>
    <n v="3"/>
    <n v="5"/>
    <n v="5"/>
    <d v="1899-12-30T00:03:07"/>
    <d v="1899-12-30T02:09:36"/>
  </r>
  <r>
    <x v="17"/>
    <s v="2017/2018"/>
    <x v="19"/>
    <s v="MFL"/>
    <s v="CA"/>
    <s v="Academic"/>
    <m/>
    <m/>
    <m/>
    <m/>
    <m/>
    <m/>
    <m/>
    <m/>
    <m/>
    <n v="5"/>
    <n v="5"/>
    <n v="0"/>
    <n v="1"/>
    <n v="0"/>
    <n v="1"/>
    <n v="4"/>
    <d v="1899-12-30T00:00:00"/>
    <d v="1899-12-30T01:18:00"/>
  </r>
  <r>
    <x v="18"/>
    <s v="2017/2018"/>
    <x v="19"/>
    <s v="MFL"/>
    <s v="CA"/>
    <s v="Academic"/>
    <m/>
    <m/>
    <m/>
    <m/>
    <m/>
    <m/>
    <m/>
    <m/>
    <m/>
    <n v="5"/>
    <n v="5"/>
    <n v="1"/>
    <n v="4"/>
    <n v="1"/>
    <n v="3"/>
    <n v="1"/>
    <d v="1899-12-30T00:00:00"/>
    <d v="1899-12-30T02:00:00"/>
  </r>
  <r>
    <x v="19"/>
    <s v="2017/2018"/>
    <x v="19"/>
    <s v="MFL"/>
    <s v="CA"/>
    <s v="Academic"/>
    <m/>
    <m/>
    <m/>
    <m/>
    <m/>
    <m/>
    <m/>
    <m/>
    <m/>
    <n v="17"/>
    <n v="17"/>
    <n v="0"/>
    <n v="8"/>
    <n v="2"/>
    <n v="6"/>
    <n v="9"/>
    <d v="1899-12-30T00:06:00"/>
    <d v="1899-12-30T00:13:26"/>
  </r>
  <r>
    <x v="20"/>
    <s v="2017/2018"/>
    <x v="19"/>
    <s v="MFL"/>
    <s v="CA"/>
    <s v="Academic"/>
    <m/>
    <m/>
    <m/>
    <m/>
    <m/>
    <m/>
    <m/>
    <m/>
    <m/>
    <n v="15"/>
    <n v="15"/>
    <n v="1"/>
    <n v="9"/>
    <n v="2"/>
    <n v="7"/>
    <n v="5"/>
    <d v="1899-12-30T00:13:26"/>
    <d v="1899-12-30T00:19:12"/>
  </r>
  <r>
    <x v="21"/>
    <s v="2017/2018"/>
    <x v="19"/>
    <s v="MFL"/>
    <s v="CA"/>
    <s v="Academic"/>
    <m/>
    <m/>
    <m/>
    <m/>
    <m/>
    <m/>
    <m/>
    <m/>
    <m/>
    <n v="20"/>
    <n v="20"/>
    <n v="0"/>
    <n v="14"/>
    <n v="4"/>
    <n v="10"/>
    <n v="6"/>
    <d v="1899-12-30T00:05:02"/>
    <d v="1899-12-30T01:12:00"/>
  </r>
  <r>
    <x v="22"/>
    <s v="2017/2018"/>
    <x v="19"/>
    <s v="MFL"/>
    <s v="CA"/>
    <s v="Academic"/>
    <m/>
    <m/>
    <m/>
    <m/>
    <m/>
    <m/>
    <m/>
    <m/>
    <m/>
    <n v="12"/>
    <n v="11"/>
    <n v="0"/>
    <n v="3"/>
    <n v="0"/>
    <n v="3"/>
    <n v="9"/>
    <d v="1899-12-30T01:00:00"/>
    <d v="1899-12-30T00:07:55"/>
  </r>
  <r>
    <x v="23"/>
    <s v="2017/2018"/>
    <x v="19"/>
    <s v="MFL"/>
    <s v="CA"/>
    <s v="Academic"/>
    <m/>
    <m/>
    <m/>
    <m/>
    <m/>
    <m/>
    <m/>
    <m/>
    <m/>
    <n v="7"/>
    <n v="7"/>
    <n v="0"/>
    <n v="4"/>
    <n v="1"/>
    <n v="3"/>
    <n v="2"/>
    <d v="1899-12-30T00:06:00"/>
    <d v="1899-12-30T00:00:00"/>
  </r>
  <r>
    <x v="24"/>
    <s v="2018/2019"/>
    <x v="19"/>
    <s v="MFL"/>
    <s v="CA"/>
    <s v="Academic"/>
    <m/>
    <m/>
    <m/>
    <m/>
    <m/>
    <m/>
    <m/>
    <m/>
    <m/>
    <n v="6"/>
    <n v="6"/>
    <n v="0"/>
    <n v="5"/>
    <n v="1"/>
    <n v="4"/>
    <n v="2"/>
    <d v="1899-12-30T01:00:00"/>
    <d v="1899-12-30T00:00:00"/>
  </r>
  <r>
    <x v="25"/>
    <s v="2018/2019"/>
    <x v="19"/>
    <s v="MFL"/>
    <s v="CA"/>
    <s v="Academic"/>
    <m/>
    <m/>
    <m/>
    <m/>
    <m/>
    <m/>
    <m/>
    <m/>
    <m/>
    <n v="9"/>
    <n v="9"/>
    <n v="0"/>
    <n v="2"/>
    <n v="0"/>
    <n v="2"/>
    <n v="7"/>
    <d v="1899-12-30T01:00:00"/>
    <d v="1899-12-30T01:13:41"/>
  </r>
  <r>
    <x v="26"/>
    <s v="2018/2019"/>
    <x v="19"/>
    <s v="MFL"/>
    <s v="CA"/>
    <s v="Academic"/>
    <m/>
    <m/>
    <m/>
    <m/>
    <m/>
    <m/>
    <m/>
    <m/>
    <m/>
    <n v="11"/>
    <n v="11"/>
    <n v="0"/>
    <n v="5"/>
    <n v="1"/>
    <n v="4"/>
    <n v="6"/>
    <d v="1899-12-30T00:00:00"/>
    <d v="1899-12-30T01:00:00"/>
  </r>
  <r>
    <x v="27"/>
    <s v="2018/2019"/>
    <x v="19"/>
    <s v="MFL"/>
    <s v="CA"/>
    <s v="Academic"/>
    <m/>
    <m/>
    <m/>
    <m/>
    <m/>
    <m/>
    <m/>
    <m/>
    <m/>
    <n v="20"/>
    <n v="20"/>
    <n v="0"/>
    <n v="16"/>
    <n v="8"/>
    <n v="8"/>
    <n v="4"/>
    <d v="1899-12-30T00:15:07"/>
    <d v="1899-12-30T00:06:00"/>
  </r>
  <r>
    <x v="28"/>
    <s v="2018/2019"/>
    <x v="19"/>
    <s v="MFL"/>
    <s v="CA"/>
    <s v="Academic"/>
    <m/>
    <m/>
    <m/>
    <m/>
    <m/>
    <m/>
    <m/>
    <m/>
    <m/>
    <n v="12"/>
    <n v="12"/>
    <n v="0"/>
    <n v="4"/>
    <n v="0"/>
    <n v="4"/>
    <n v="8"/>
    <d v="1899-12-30T00:06:00"/>
    <d v="1899-12-30T00:09:07"/>
  </r>
  <r>
    <x v="29"/>
    <s v="2018/2019"/>
    <x v="19"/>
    <s v="MFL"/>
    <s v="CA"/>
    <s v="Academic"/>
    <m/>
    <m/>
    <m/>
    <m/>
    <m/>
    <m/>
    <m/>
    <m/>
    <m/>
    <n v="3"/>
    <n v="3"/>
    <n v="0"/>
    <n v="0"/>
    <n v="0"/>
    <n v="0"/>
    <n v="3"/>
    <d v="1899-12-30T00:00:00"/>
    <d v="1899-12-30T00:00:00"/>
  </r>
  <r>
    <x v="30"/>
    <s v="2018/2019"/>
    <x v="19"/>
    <s v="MFL"/>
    <s v="CA"/>
    <s v="Academic"/>
    <m/>
    <m/>
    <m/>
    <m/>
    <m/>
    <m/>
    <m/>
    <m/>
    <m/>
    <n v="8"/>
    <n v="8"/>
    <n v="0"/>
    <n v="3"/>
    <n v="0"/>
    <n v="3"/>
    <n v="5"/>
    <d v="1899-12-30T00:07:55"/>
    <d v="1899-12-30T02:14:24"/>
  </r>
  <r>
    <x v="0"/>
    <s v="2016/2017"/>
    <x v="23"/>
    <s v="CSO"/>
    <s v="CA"/>
    <s v="Academic"/>
    <n v="49"/>
    <n v="49"/>
    <n v="2"/>
    <n v="43"/>
    <n v="15"/>
    <n v="28"/>
    <n v="12"/>
    <d v="1899-12-30T04:06:14"/>
    <d v="1899-12-30T05:10:05"/>
    <m/>
    <m/>
    <m/>
    <m/>
    <m/>
    <m/>
    <m/>
    <m/>
    <m/>
  </r>
  <r>
    <x v="1"/>
    <s v="2016/2017"/>
    <x v="23"/>
    <s v="CSO"/>
    <s v="CA"/>
    <s v="Academic"/>
    <n v="59"/>
    <n v="59"/>
    <n v="0"/>
    <n v="48"/>
    <n v="21"/>
    <n v="27"/>
    <n v="5"/>
    <d v="1899-12-30T03:19:55"/>
    <d v="1899-12-30T17:09:36"/>
    <m/>
    <m/>
    <m/>
    <m/>
    <m/>
    <m/>
    <m/>
    <m/>
    <m/>
  </r>
  <r>
    <x v="2"/>
    <s v="2016/2017"/>
    <x v="23"/>
    <s v="CSO"/>
    <s v="CA"/>
    <s v="Academic"/>
    <n v="98"/>
    <n v="94"/>
    <n v="1"/>
    <n v="90"/>
    <n v="36"/>
    <n v="54"/>
    <n v="11"/>
    <d v="1899-12-30T04:16:19"/>
    <d v="1899-12-30T02:02:10"/>
    <m/>
    <m/>
    <m/>
    <m/>
    <m/>
    <m/>
    <m/>
    <m/>
    <m/>
  </r>
  <r>
    <x v="3"/>
    <s v="2016/2017"/>
    <x v="23"/>
    <s v="CSO"/>
    <s v="CA"/>
    <s v="Academic"/>
    <n v="93"/>
    <n v="93"/>
    <n v="2"/>
    <n v="69"/>
    <n v="20"/>
    <n v="49"/>
    <n v="12"/>
    <d v="1899-12-30T03:17:17"/>
    <d v="1899-12-30T03:06:00"/>
    <m/>
    <m/>
    <m/>
    <m/>
    <m/>
    <m/>
    <m/>
    <m/>
    <m/>
  </r>
  <r>
    <x v="4"/>
    <s v="2016/2017"/>
    <x v="23"/>
    <s v="CSO"/>
    <s v="CA"/>
    <s v="Academic"/>
    <n v="70"/>
    <n v="70"/>
    <n v="1"/>
    <n v="64"/>
    <n v="23"/>
    <n v="41"/>
    <n v="11"/>
    <d v="1899-12-30T05:03:07"/>
    <d v="1899-12-30T04:19:41"/>
    <m/>
    <m/>
    <m/>
    <m/>
    <m/>
    <m/>
    <m/>
    <m/>
    <m/>
  </r>
  <r>
    <x v="5"/>
    <s v="2016/2017"/>
    <x v="23"/>
    <s v="CSO"/>
    <s v="CA"/>
    <s v="Academic"/>
    <n v="34"/>
    <n v="33"/>
    <n v="0"/>
    <n v="33"/>
    <n v="11"/>
    <n v="22"/>
    <n v="9"/>
    <d v="1899-12-30T04:20:24"/>
    <d v="1899-12-30T02:07:55"/>
    <m/>
    <m/>
    <m/>
    <m/>
    <m/>
    <m/>
    <m/>
    <m/>
    <m/>
  </r>
  <r>
    <x v="6"/>
    <s v="2016/2017"/>
    <x v="23"/>
    <s v="CSO"/>
    <s v="CA"/>
    <s v="Academic"/>
    <n v="38"/>
    <n v="38"/>
    <n v="0"/>
    <n v="25"/>
    <n v="15"/>
    <n v="10"/>
    <n v="5"/>
    <d v="1899-12-30T05:11:31"/>
    <d v="1899-12-30T03:04:48"/>
    <m/>
    <m/>
    <m/>
    <m/>
    <m/>
    <m/>
    <m/>
    <m/>
    <m/>
  </r>
  <r>
    <x v="7"/>
    <s v="2016/2017"/>
    <x v="23"/>
    <s v="CSO"/>
    <s v="CA"/>
    <s v="Academic"/>
    <n v="94"/>
    <n v="92"/>
    <n v="0"/>
    <n v="60"/>
    <n v="29"/>
    <n v="31"/>
    <n v="18"/>
    <d v="1899-12-30T04:23:31"/>
    <d v="1899-12-30T02:14:38"/>
    <m/>
    <m/>
    <m/>
    <m/>
    <m/>
    <m/>
    <m/>
    <m/>
    <m/>
  </r>
  <r>
    <x v="8"/>
    <s v="2016/2017"/>
    <x v="23"/>
    <s v="CSO"/>
    <s v="CA"/>
    <s v="Academic"/>
    <n v="85"/>
    <n v="84"/>
    <n v="1"/>
    <n v="84"/>
    <n v="32"/>
    <n v="52"/>
    <n v="10"/>
    <d v="1899-12-30T04:04:19"/>
    <d v="1899-12-30T03:00:00"/>
    <m/>
    <m/>
    <m/>
    <m/>
    <m/>
    <m/>
    <m/>
    <m/>
    <m/>
  </r>
  <r>
    <x v="9"/>
    <s v="2016/2017"/>
    <x v="23"/>
    <s v="CSO"/>
    <s v="CA"/>
    <s v="Academic"/>
    <n v="115"/>
    <n v="114"/>
    <n v="2"/>
    <n v="83"/>
    <n v="34"/>
    <n v="49"/>
    <n v="23"/>
    <d v="1899-12-30T04:18:00"/>
    <d v="1899-12-30T04:04:05"/>
    <m/>
    <m/>
    <m/>
    <m/>
    <m/>
    <m/>
    <m/>
    <m/>
    <m/>
  </r>
  <r>
    <x v="10"/>
    <s v="2016/2017"/>
    <x v="23"/>
    <s v="CSO"/>
    <s v="CA"/>
    <s v="Academic"/>
    <n v="103"/>
    <n v="102"/>
    <n v="2"/>
    <n v="89"/>
    <n v="52"/>
    <n v="37"/>
    <n v="8"/>
    <d v="1899-12-30T05:08:38"/>
    <d v="1899-12-30T03:06:00"/>
    <m/>
    <m/>
    <m/>
    <m/>
    <m/>
    <m/>
    <m/>
    <m/>
    <m/>
  </r>
  <r>
    <x v="11"/>
    <s v="2016/2017"/>
    <x v="23"/>
    <s v="CSO"/>
    <s v="CA"/>
    <s v="Academic"/>
    <n v="118"/>
    <n v="118"/>
    <n v="0"/>
    <n v="104"/>
    <n v="74"/>
    <n v="30"/>
    <n v="11"/>
    <d v="1899-12-30T04:22:34"/>
    <d v="1899-12-30T01:17:31"/>
    <m/>
    <m/>
    <m/>
    <m/>
    <m/>
    <m/>
    <m/>
    <m/>
    <m/>
  </r>
  <r>
    <x v="12"/>
    <s v="2017/2018"/>
    <x v="23"/>
    <s v="CSO"/>
    <s v="CA"/>
    <s v="Academic"/>
    <n v="100"/>
    <n v="100"/>
    <n v="4"/>
    <n v="90"/>
    <n v="64"/>
    <n v="26"/>
    <n v="12"/>
    <d v="1899-12-30T06:16:48"/>
    <d v="1899-12-30T05:06:00"/>
    <m/>
    <m/>
    <m/>
    <m/>
    <m/>
    <m/>
    <m/>
    <m/>
    <m/>
  </r>
  <r>
    <x v="13"/>
    <s v="2017/2018"/>
    <x v="23"/>
    <s v="CSO"/>
    <s v="CA"/>
    <s v="Academic"/>
    <n v="73"/>
    <n v="72"/>
    <n v="0"/>
    <n v="60"/>
    <n v="45"/>
    <n v="15"/>
    <n v="7"/>
    <d v="1899-12-30T07:11:17"/>
    <d v="1899-12-30T05:17:02"/>
    <m/>
    <m/>
    <m/>
    <m/>
    <m/>
    <m/>
    <m/>
    <m/>
    <m/>
  </r>
  <r>
    <x v="14"/>
    <s v="2017/2018"/>
    <x v="23"/>
    <s v="CSO"/>
    <s v="CA"/>
    <s v="Academic"/>
    <n v="42"/>
    <n v="42"/>
    <n v="0"/>
    <n v="36"/>
    <n v="30"/>
    <n v="6"/>
    <n v="9"/>
    <d v="1899-12-30T08:07:26"/>
    <d v="1899-12-30T06:05:17"/>
    <m/>
    <m/>
    <m/>
    <m/>
    <m/>
    <m/>
    <m/>
    <m/>
    <m/>
  </r>
  <r>
    <x v="15"/>
    <s v="2017/2018"/>
    <x v="23"/>
    <s v="CSO"/>
    <s v="CA"/>
    <s v="Academic"/>
    <n v="38"/>
    <n v="38"/>
    <n v="0"/>
    <n v="34"/>
    <n v="28"/>
    <n v="6"/>
    <n v="8"/>
    <d v="1899-12-30T16:06:58"/>
    <d v="1899-12-30T05:21:07"/>
    <m/>
    <m/>
    <m/>
    <m/>
    <m/>
    <m/>
    <m/>
    <m/>
    <m/>
  </r>
  <r>
    <x v="16"/>
    <s v="2017/2018"/>
    <x v="23"/>
    <s v="CSO"/>
    <s v="CA"/>
    <s v="Academic"/>
    <n v="48"/>
    <n v="48"/>
    <n v="0"/>
    <n v="35"/>
    <n v="26"/>
    <n v="9"/>
    <n v="9"/>
    <d v="1899-12-30T07:21:50"/>
    <d v="1899-12-30T03:07:55"/>
    <m/>
    <m/>
    <m/>
    <m/>
    <m/>
    <m/>
    <m/>
    <m/>
    <m/>
  </r>
  <r>
    <x v="17"/>
    <s v="2017/2018"/>
    <x v="23"/>
    <s v="CSO"/>
    <s v="CA"/>
    <s v="Academic"/>
    <n v="43"/>
    <n v="43"/>
    <n v="0"/>
    <n v="39"/>
    <n v="28"/>
    <n v="11"/>
    <n v="4"/>
    <d v="1899-12-30T07:00:00"/>
    <d v="1899-12-30T07:06:00"/>
    <m/>
    <m/>
    <m/>
    <m/>
    <m/>
    <m/>
    <m/>
    <m/>
    <m/>
  </r>
  <r>
    <x v="18"/>
    <s v="2017/2018"/>
    <x v="23"/>
    <s v="CSO"/>
    <s v="CA"/>
    <s v="Academic"/>
    <n v="107"/>
    <n v="106"/>
    <n v="0"/>
    <n v="82"/>
    <n v="66"/>
    <n v="16"/>
    <n v="18"/>
    <d v="1899-12-30T08:04:05"/>
    <d v="1899-12-30T06:01:26"/>
    <m/>
    <m/>
    <m/>
    <m/>
    <m/>
    <m/>
    <m/>
    <m/>
    <m/>
  </r>
  <r>
    <x v="19"/>
    <s v="2017/2018"/>
    <x v="23"/>
    <s v="CSO"/>
    <s v="CA"/>
    <s v="Academic"/>
    <n v="124"/>
    <n v="124"/>
    <n v="1"/>
    <n v="95"/>
    <n v="71"/>
    <n v="24"/>
    <n v="14"/>
    <d v="1899-12-30T07:05:17"/>
    <d v="1899-12-30T03:15:22"/>
    <m/>
    <m/>
    <m/>
    <m/>
    <m/>
    <m/>
    <m/>
    <m/>
    <m/>
  </r>
  <r>
    <x v="20"/>
    <s v="2017/2018"/>
    <x v="23"/>
    <s v="CSO"/>
    <s v="CA"/>
    <s v="Academic"/>
    <n v="102"/>
    <n v="100"/>
    <n v="0"/>
    <n v="108"/>
    <n v="88"/>
    <n v="20"/>
    <n v="17"/>
    <d v="1899-12-30T07:16:05"/>
    <d v="1899-12-30T04:04:19"/>
    <m/>
    <m/>
    <m/>
    <m/>
    <m/>
    <m/>
    <m/>
    <m/>
    <m/>
  </r>
  <r>
    <x v="21"/>
    <s v="2017/2018"/>
    <x v="23"/>
    <s v="CSO"/>
    <s v="CA"/>
    <s v="Academic"/>
    <n v="69"/>
    <n v="69"/>
    <n v="0"/>
    <n v="50"/>
    <n v="36"/>
    <n v="14"/>
    <n v="9"/>
    <d v="1899-12-30T06:19:41"/>
    <d v="1899-12-30T03:05:17"/>
    <m/>
    <m/>
    <m/>
    <m/>
    <m/>
    <m/>
    <m/>
    <m/>
    <m/>
  </r>
  <r>
    <x v="22"/>
    <s v="2017/2018"/>
    <x v="23"/>
    <s v="CSO"/>
    <s v="CA"/>
    <s v="Academic"/>
    <n v="68"/>
    <n v="68"/>
    <n v="0"/>
    <n v="71"/>
    <n v="54"/>
    <n v="17"/>
    <n v="9"/>
    <d v="1899-12-30T08:02:24"/>
    <d v="1899-12-30T12:07:55"/>
    <m/>
    <m/>
    <m/>
    <m/>
    <m/>
    <m/>
    <m/>
    <m/>
    <m/>
  </r>
  <r>
    <x v="23"/>
    <s v="2017/2018"/>
    <x v="23"/>
    <s v="CSO"/>
    <s v="CA"/>
    <s v="Academic"/>
    <n v="85"/>
    <n v="84"/>
    <n v="0"/>
    <n v="71"/>
    <n v="53"/>
    <n v="18"/>
    <n v="3"/>
    <d v="1899-12-30T06:19:41"/>
    <d v="1899-12-30T05:07:55"/>
    <m/>
    <m/>
    <m/>
    <m/>
    <m/>
    <m/>
    <m/>
    <m/>
    <m/>
  </r>
  <r>
    <x v="24"/>
    <s v="2018/2019"/>
    <x v="23"/>
    <s v="CSO"/>
    <s v="CA"/>
    <s v="Academic"/>
    <n v="69"/>
    <n v="68"/>
    <n v="0"/>
    <n v="65"/>
    <n v="58"/>
    <n v="7"/>
    <n v="8"/>
    <d v="1899-12-30T08:06:14"/>
    <d v="1899-12-30T07:18:00"/>
    <m/>
    <m/>
    <m/>
    <m/>
    <m/>
    <m/>
    <m/>
    <m/>
    <m/>
  </r>
  <r>
    <x v="25"/>
    <s v="2018/2019"/>
    <x v="23"/>
    <s v="CSO"/>
    <s v="CA"/>
    <s v="Academic"/>
    <n v="121"/>
    <n v="121"/>
    <n v="1"/>
    <n v="97"/>
    <n v="75"/>
    <n v="22"/>
    <n v="14"/>
    <d v="1899-12-30T05:22:48"/>
    <d v="1899-12-30T04:00:00"/>
    <m/>
    <m/>
    <m/>
    <m/>
    <m/>
    <m/>
    <m/>
    <m/>
    <m/>
  </r>
  <r>
    <x v="26"/>
    <s v="2018/2019"/>
    <x v="23"/>
    <s v="CSO"/>
    <s v="CA"/>
    <s v="Academic"/>
    <n v="112"/>
    <n v="111"/>
    <n v="1"/>
    <n v="86"/>
    <n v="66"/>
    <n v="20"/>
    <n v="21"/>
    <d v="1899-12-30T09:01:12"/>
    <d v="1899-12-30T03:11:31"/>
    <m/>
    <m/>
    <m/>
    <m/>
    <m/>
    <m/>
    <m/>
    <m/>
    <m/>
  </r>
  <r>
    <x v="27"/>
    <s v="2018/2019"/>
    <x v="23"/>
    <s v="CSO"/>
    <s v="CA"/>
    <s v="Academic"/>
    <n v="95"/>
    <n v="94"/>
    <n v="3"/>
    <n v="85"/>
    <n v="39"/>
    <n v="46"/>
    <n v="16"/>
    <d v="1899-12-30T06:12:14"/>
    <d v="1899-12-30T07:22:34"/>
    <m/>
    <m/>
    <m/>
    <m/>
    <m/>
    <m/>
    <m/>
    <m/>
    <m/>
  </r>
  <r>
    <x v="28"/>
    <s v="2018/2019"/>
    <x v="23"/>
    <s v="CSO"/>
    <s v="CA"/>
    <s v="Academic"/>
    <n v="128"/>
    <n v="127"/>
    <n v="1"/>
    <n v="87"/>
    <n v="44"/>
    <n v="43"/>
    <n v="22"/>
    <d v="1899-12-30T07:01:26"/>
    <d v="1899-12-30T05:13:12"/>
    <m/>
    <m/>
    <m/>
    <m/>
    <m/>
    <m/>
    <m/>
    <m/>
    <m/>
  </r>
  <r>
    <x v="29"/>
    <s v="2018/2019"/>
    <x v="23"/>
    <s v="CSO"/>
    <s v="CA"/>
    <s v="Academic"/>
    <n v="45"/>
    <n v="45"/>
    <n v="0"/>
    <n v="65"/>
    <n v="44"/>
    <n v="21"/>
    <n v="10"/>
    <d v="1899-12-30T07:12:58"/>
    <d v="1899-12-30T08:00:00"/>
    <m/>
    <m/>
    <m/>
    <m/>
    <m/>
    <m/>
    <m/>
    <m/>
    <m/>
  </r>
  <r>
    <x v="30"/>
    <s v="2018/2019"/>
    <x v="23"/>
    <s v="CSO"/>
    <s v="CA"/>
    <s v="Academic"/>
    <n v="124"/>
    <n v="124"/>
    <n v="0"/>
    <n v="88"/>
    <n v="49"/>
    <n v="39"/>
    <n v="16"/>
    <d v="1899-12-30T09:21:07"/>
    <d v="1899-12-30T04:22:34"/>
    <m/>
    <m/>
    <m/>
    <m/>
    <m/>
    <m/>
    <m/>
    <m/>
    <m/>
  </r>
  <r>
    <x v="0"/>
    <s v="2016/2017"/>
    <x v="23"/>
    <s v="CSO"/>
    <s v="CA"/>
    <s v="Academic"/>
    <m/>
    <m/>
    <m/>
    <m/>
    <m/>
    <m/>
    <m/>
    <m/>
    <m/>
    <n v="452"/>
    <n v="450"/>
    <n v="4"/>
    <n v="165"/>
    <n v="86"/>
    <n v="79"/>
    <n v="284"/>
    <d v="1899-12-30T00:14:38"/>
    <d v="1899-12-30T00:05:02"/>
  </r>
  <r>
    <x v="1"/>
    <s v="2016/2017"/>
    <x v="23"/>
    <s v="CSO"/>
    <s v="CA"/>
    <s v="Academic"/>
    <m/>
    <m/>
    <m/>
    <m/>
    <m/>
    <m/>
    <m/>
    <m/>
    <m/>
    <n v="545"/>
    <n v="541"/>
    <n v="11"/>
    <n v="202"/>
    <n v="122"/>
    <n v="80"/>
    <n v="342"/>
    <d v="1899-12-30T00:12:29"/>
    <d v="1899-12-30T00:05:46"/>
  </r>
  <r>
    <x v="2"/>
    <s v="2016/2017"/>
    <x v="23"/>
    <s v="CSO"/>
    <s v="CA"/>
    <s v="Academic"/>
    <m/>
    <m/>
    <m/>
    <m/>
    <m/>
    <m/>
    <m/>
    <m/>
    <m/>
    <n v="770"/>
    <n v="762"/>
    <n v="2"/>
    <n v="277"/>
    <n v="119"/>
    <n v="158"/>
    <n v="493"/>
    <d v="1899-12-30T00:14:53"/>
    <d v="1899-12-30T00:08:53"/>
  </r>
  <r>
    <x v="3"/>
    <s v="2016/2017"/>
    <x v="23"/>
    <s v="CSO"/>
    <s v="CA"/>
    <s v="Academic"/>
    <m/>
    <m/>
    <m/>
    <m/>
    <m/>
    <m/>
    <m/>
    <m/>
    <m/>
    <n v="765"/>
    <n v="755"/>
    <n v="2"/>
    <n v="267"/>
    <n v="115"/>
    <n v="152"/>
    <n v="488"/>
    <d v="1899-12-30T00:14:10"/>
    <d v="1899-12-30T00:08:24"/>
  </r>
  <r>
    <x v="4"/>
    <s v="2016/2017"/>
    <x v="23"/>
    <s v="CSO"/>
    <s v="CA"/>
    <s v="Academic"/>
    <m/>
    <m/>
    <m/>
    <m/>
    <m/>
    <m/>
    <m/>
    <m/>
    <m/>
    <n v="581"/>
    <n v="575"/>
    <n v="2"/>
    <n v="189"/>
    <n v="81"/>
    <n v="108"/>
    <n v="397"/>
    <d v="1899-12-30T00:12:43"/>
    <d v="1899-12-30T00:10:05"/>
  </r>
  <r>
    <x v="5"/>
    <s v="2016/2017"/>
    <x v="23"/>
    <s v="CSO"/>
    <s v="CA"/>
    <s v="Academic"/>
    <m/>
    <m/>
    <m/>
    <m/>
    <m/>
    <m/>
    <m/>
    <m/>
    <m/>
    <n v="400"/>
    <n v="397"/>
    <n v="1"/>
    <n v="125"/>
    <n v="62"/>
    <n v="63"/>
    <n v="288"/>
    <d v="1899-12-30T00:15:50"/>
    <d v="1899-12-30T00:07:41"/>
  </r>
  <r>
    <x v="6"/>
    <s v="2016/2017"/>
    <x v="23"/>
    <s v="CSO"/>
    <s v="CA"/>
    <s v="Academic"/>
    <m/>
    <m/>
    <m/>
    <m/>
    <m/>
    <m/>
    <m/>
    <m/>
    <m/>
    <n v="620"/>
    <n v="616"/>
    <n v="5"/>
    <n v="246"/>
    <n v="129"/>
    <n v="117"/>
    <n v="367"/>
    <d v="1899-12-30T00:15:36"/>
    <d v="1899-12-30T00:11:46"/>
  </r>
  <r>
    <x v="7"/>
    <s v="2016/2017"/>
    <x v="23"/>
    <s v="CSO"/>
    <s v="CA"/>
    <s v="Academic"/>
    <m/>
    <m/>
    <m/>
    <m/>
    <m/>
    <m/>
    <m/>
    <m/>
    <m/>
    <n v="758"/>
    <n v="752"/>
    <n v="4"/>
    <n v="259"/>
    <n v="114"/>
    <n v="145"/>
    <n v="489"/>
    <d v="1899-12-30T00:14:24"/>
    <d v="1899-12-30T00:08:10"/>
  </r>
  <r>
    <x v="8"/>
    <s v="2016/2017"/>
    <x v="23"/>
    <s v="CSO"/>
    <s v="CA"/>
    <s v="Academic"/>
    <m/>
    <m/>
    <m/>
    <m/>
    <m/>
    <m/>
    <m/>
    <m/>
    <m/>
    <n v="595"/>
    <n v="591"/>
    <n v="3"/>
    <n v="177"/>
    <n v="81"/>
    <n v="96"/>
    <n v="400"/>
    <d v="1899-12-30T00:13:26"/>
    <d v="1899-12-30T00:10:34"/>
  </r>
  <r>
    <x v="9"/>
    <s v="2016/2017"/>
    <x v="23"/>
    <s v="CSO"/>
    <s v="CA"/>
    <s v="Academic"/>
    <m/>
    <m/>
    <m/>
    <m/>
    <m/>
    <m/>
    <m/>
    <m/>
    <m/>
    <n v="664"/>
    <n v="662"/>
    <n v="3"/>
    <n v="220"/>
    <n v="81"/>
    <n v="139"/>
    <n v="466"/>
    <d v="1899-12-30T00:16:48"/>
    <d v="1899-12-30T00:11:02"/>
  </r>
  <r>
    <x v="10"/>
    <s v="2016/2017"/>
    <x v="23"/>
    <s v="CSO"/>
    <s v="CA"/>
    <s v="Academic"/>
    <m/>
    <m/>
    <m/>
    <m/>
    <m/>
    <m/>
    <m/>
    <m/>
    <m/>
    <n v="574"/>
    <n v="571"/>
    <n v="5"/>
    <n v="188"/>
    <n v="88"/>
    <n v="100"/>
    <n v="398"/>
    <d v="1899-12-30T00:13:55"/>
    <d v="1899-12-30T00:10:05"/>
  </r>
  <r>
    <x v="11"/>
    <s v="2016/2017"/>
    <x v="23"/>
    <s v="CSO"/>
    <s v="CA"/>
    <s v="Academic"/>
    <m/>
    <m/>
    <m/>
    <m/>
    <m/>
    <m/>
    <m/>
    <m/>
    <m/>
    <n v="474"/>
    <n v="465"/>
    <n v="3"/>
    <n v="130"/>
    <n v="83"/>
    <n v="47"/>
    <n v="343"/>
    <d v="1899-12-30T00:16:48"/>
    <d v="1899-12-30T00:05:31"/>
  </r>
  <r>
    <x v="12"/>
    <s v="2017/2018"/>
    <x v="23"/>
    <s v="CSO"/>
    <s v="CA"/>
    <s v="Academic"/>
    <m/>
    <m/>
    <m/>
    <m/>
    <m/>
    <m/>
    <m/>
    <m/>
    <m/>
    <n v="456"/>
    <n v="450"/>
    <n v="3"/>
    <n v="142"/>
    <n v="68"/>
    <n v="74"/>
    <n v="313"/>
    <d v="1899-12-30T00:16:34"/>
    <d v="1899-12-30T00:10:05"/>
  </r>
  <r>
    <x v="13"/>
    <s v="2017/2018"/>
    <x v="23"/>
    <s v="CSO"/>
    <s v="CA"/>
    <s v="Academic"/>
    <m/>
    <m/>
    <m/>
    <m/>
    <m/>
    <m/>
    <m/>
    <m/>
    <m/>
    <n v="396"/>
    <n v="395"/>
    <n v="2"/>
    <n v="121"/>
    <n v="67"/>
    <n v="54"/>
    <n v="273"/>
    <d v="1899-12-30T00:14:24"/>
    <d v="1899-12-30T00:07:41"/>
  </r>
  <r>
    <x v="14"/>
    <s v="2017/2018"/>
    <x v="23"/>
    <s v="CSO"/>
    <s v="CA"/>
    <s v="Academic"/>
    <m/>
    <m/>
    <m/>
    <m/>
    <m/>
    <m/>
    <m/>
    <m/>
    <m/>
    <n v="593"/>
    <n v="591"/>
    <n v="3"/>
    <n v="229"/>
    <n v="81"/>
    <n v="148"/>
    <n v="366"/>
    <d v="1899-12-30T00:14:24"/>
    <d v="1899-12-30T00:09:22"/>
  </r>
  <r>
    <x v="15"/>
    <s v="2017/2018"/>
    <x v="23"/>
    <s v="CSO"/>
    <s v="CA"/>
    <s v="Academic"/>
    <m/>
    <m/>
    <m/>
    <m/>
    <m/>
    <m/>
    <m/>
    <m/>
    <m/>
    <n v="502"/>
    <n v="501"/>
    <n v="6"/>
    <n v="102"/>
    <n v="47"/>
    <n v="55"/>
    <n v="395"/>
    <d v="1899-12-30T00:12:58"/>
    <d v="1899-12-30T01:00:43"/>
  </r>
  <r>
    <x v="16"/>
    <s v="2017/2018"/>
    <x v="23"/>
    <s v="CSO"/>
    <s v="CA"/>
    <s v="Academic"/>
    <m/>
    <m/>
    <m/>
    <m/>
    <m/>
    <m/>
    <m/>
    <m/>
    <m/>
    <n v="711"/>
    <n v="705"/>
    <n v="6"/>
    <n v="210"/>
    <n v="71"/>
    <n v="139"/>
    <n v="511"/>
    <d v="1899-12-30T00:18:00"/>
    <d v="1899-12-30T00:07:26"/>
  </r>
  <r>
    <x v="17"/>
    <s v="2017/2018"/>
    <x v="23"/>
    <s v="CSO"/>
    <s v="CA"/>
    <s v="Academic"/>
    <m/>
    <m/>
    <m/>
    <m/>
    <m/>
    <m/>
    <m/>
    <m/>
    <m/>
    <n v="331"/>
    <n v="328"/>
    <n v="2"/>
    <n v="102"/>
    <n v="33"/>
    <n v="69"/>
    <n v="232"/>
    <d v="1899-12-30T00:18:14"/>
    <d v="1899-12-30T00:11:02"/>
  </r>
  <r>
    <x v="18"/>
    <s v="2017/2018"/>
    <x v="23"/>
    <s v="CSO"/>
    <s v="CA"/>
    <s v="Academic"/>
    <m/>
    <m/>
    <m/>
    <m/>
    <m/>
    <m/>
    <m/>
    <m/>
    <m/>
    <n v="632"/>
    <n v="626"/>
    <n v="4"/>
    <n v="223"/>
    <n v="118"/>
    <n v="105"/>
    <n v="392"/>
    <d v="1899-12-30T00:16:48"/>
    <d v="1899-12-30T00:08:38"/>
  </r>
  <r>
    <x v="19"/>
    <s v="2017/2018"/>
    <x v="23"/>
    <s v="CSO"/>
    <s v="CA"/>
    <s v="Academic"/>
    <m/>
    <m/>
    <m/>
    <m/>
    <m/>
    <m/>
    <m/>
    <m/>
    <m/>
    <n v="689"/>
    <n v="687"/>
    <n v="8"/>
    <n v="204"/>
    <n v="99"/>
    <n v="105"/>
    <n v="486"/>
    <d v="1899-12-30T00:17:46"/>
    <d v="1899-12-30T00:09:36"/>
  </r>
  <r>
    <x v="20"/>
    <s v="2017/2018"/>
    <x v="23"/>
    <s v="CSO"/>
    <s v="CA"/>
    <s v="Academic"/>
    <m/>
    <m/>
    <m/>
    <m/>
    <m/>
    <m/>
    <m/>
    <m/>
    <m/>
    <n v="664"/>
    <n v="659"/>
    <n v="2"/>
    <n v="177"/>
    <n v="83"/>
    <n v="94"/>
    <n v="497"/>
    <d v="1899-12-30T00:16:34"/>
    <d v="1899-12-30T00:10:48"/>
  </r>
  <r>
    <x v="21"/>
    <s v="2017/2018"/>
    <x v="23"/>
    <s v="CSO"/>
    <s v="CA"/>
    <s v="Academic"/>
    <m/>
    <m/>
    <m/>
    <m/>
    <m/>
    <m/>
    <m/>
    <m/>
    <m/>
    <n v="691"/>
    <n v="685"/>
    <n v="4"/>
    <n v="235"/>
    <n v="114"/>
    <n v="121"/>
    <n v="453"/>
    <d v="1899-12-30T00:16:34"/>
    <d v="1899-12-30T00:09:07"/>
  </r>
  <r>
    <x v="22"/>
    <s v="2017/2018"/>
    <x v="23"/>
    <s v="CSO"/>
    <s v="CA"/>
    <s v="Academic"/>
    <m/>
    <m/>
    <m/>
    <m/>
    <m/>
    <m/>
    <m/>
    <m/>
    <m/>
    <n v="497"/>
    <n v="492"/>
    <n v="3"/>
    <n v="152"/>
    <n v="84"/>
    <n v="68"/>
    <n v="344"/>
    <d v="1899-12-30T00:14:53"/>
    <d v="1899-12-30T00:09:50"/>
  </r>
  <r>
    <x v="23"/>
    <s v="2017/2018"/>
    <x v="23"/>
    <s v="CSO"/>
    <s v="CA"/>
    <s v="Academic"/>
    <m/>
    <m/>
    <m/>
    <m/>
    <m/>
    <m/>
    <m/>
    <m/>
    <m/>
    <n v="437"/>
    <n v="434"/>
    <n v="2"/>
    <n v="144"/>
    <n v="75"/>
    <n v="69"/>
    <n v="291"/>
    <d v="1899-12-30T00:14:24"/>
    <d v="1899-12-30T00:08:38"/>
  </r>
  <r>
    <x v="24"/>
    <s v="2018/2019"/>
    <x v="23"/>
    <s v="CSO"/>
    <s v="CA"/>
    <s v="Academic"/>
    <m/>
    <m/>
    <m/>
    <m/>
    <m/>
    <m/>
    <m/>
    <m/>
    <m/>
    <n v="350"/>
    <n v="348"/>
    <n v="3"/>
    <n v="142"/>
    <n v="67"/>
    <n v="75"/>
    <n v="188"/>
    <d v="1899-12-30T00:12:58"/>
    <d v="1899-12-30T00:06:14"/>
  </r>
  <r>
    <x v="25"/>
    <s v="2018/2019"/>
    <x v="23"/>
    <s v="CSO"/>
    <s v="CA"/>
    <s v="Academic"/>
    <m/>
    <m/>
    <m/>
    <m/>
    <m/>
    <m/>
    <m/>
    <m/>
    <m/>
    <n v="262"/>
    <n v="260"/>
    <n v="0"/>
    <n v="81"/>
    <n v="51"/>
    <n v="30"/>
    <n v="181"/>
    <d v="1899-12-30T00:17:17"/>
    <d v="1899-12-30T00:05:46"/>
  </r>
  <r>
    <x v="26"/>
    <s v="2018/2019"/>
    <x v="23"/>
    <s v="CSO"/>
    <s v="CA"/>
    <s v="Academic"/>
    <m/>
    <m/>
    <m/>
    <m/>
    <m/>
    <m/>
    <m/>
    <m/>
    <m/>
    <n v="473"/>
    <n v="469"/>
    <n v="2"/>
    <n v="141"/>
    <n v="78"/>
    <n v="63"/>
    <n v="327"/>
    <d v="1899-12-30T00:21:07"/>
    <d v="1899-12-30T00:11:02"/>
  </r>
  <r>
    <x v="27"/>
    <s v="2018/2019"/>
    <x v="23"/>
    <s v="CSO"/>
    <s v="CA"/>
    <s v="Academic"/>
    <m/>
    <m/>
    <m/>
    <m/>
    <m/>
    <m/>
    <m/>
    <m/>
    <m/>
    <n v="589"/>
    <n v="582"/>
    <n v="6"/>
    <n v="186"/>
    <n v="100"/>
    <n v="86"/>
    <n v="410"/>
    <d v="1899-12-30T00:19:26"/>
    <d v="1899-12-30T00:12:43"/>
  </r>
  <r>
    <x v="28"/>
    <s v="2018/2019"/>
    <x v="23"/>
    <s v="CSO"/>
    <s v="CA"/>
    <s v="Academic"/>
    <m/>
    <m/>
    <m/>
    <m/>
    <m/>
    <m/>
    <m/>
    <m/>
    <m/>
    <n v="498"/>
    <n v="493"/>
    <n v="0"/>
    <n v="136"/>
    <n v="66"/>
    <n v="70"/>
    <n v="350"/>
    <d v="1899-12-30T00:17:31"/>
    <d v="1899-12-30T00:10:48"/>
  </r>
  <r>
    <x v="29"/>
    <s v="2018/2019"/>
    <x v="23"/>
    <s v="CSO"/>
    <s v="CA"/>
    <s v="Academic"/>
    <m/>
    <m/>
    <m/>
    <m/>
    <m/>
    <m/>
    <m/>
    <m/>
    <m/>
    <n v="340"/>
    <n v="334"/>
    <n v="0"/>
    <n v="121"/>
    <n v="59"/>
    <n v="62"/>
    <n v="236"/>
    <d v="1899-12-30T00:19:55"/>
    <d v="1899-12-30T00:08:24"/>
  </r>
  <r>
    <x v="30"/>
    <s v="2018/2019"/>
    <x v="23"/>
    <s v="CSO"/>
    <s v="CA"/>
    <s v="Academic"/>
    <m/>
    <m/>
    <m/>
    <m/>
    <m/>
    <m/>
    <m/>
    <m/>
    <m/>
    <n v="463"/>
    <n v="457"/>
    <n v="2"/>
    <n v="154"/>
    <n v="83"/>
    <n v="71"/>
    <n v="299"/>
    <d v="1899-12-30T00:19:41"/>
    <d v="1899-12-30T00:11:46"/>
  </r>
  <r>
    <x v="0"/>
    <s v="2016/2017"/>
    <x v="13"/>
    <s v="CTU"/>
    <s v="CA"/>
    <s v="Academic"/>
    <n v="47"/>
    <n v="46"/>
    <n v="2"/>
    <n v="26"/>
    <n v="8"/>
    <n v="18"/>
    <n v="16"/>
    <d v="1899-12-30T04:09:07"/>
    <d v="1899-12-30T03:18:00"/>
    <m/>
    <m/>
    <m/>
    <m/>
    <m/>
    <m/>
    <m/>
    <m/>
    <m/>
  </r>
  <r>
    <x v="1"/>
    <s v="2016/2017"/>
    <x v="13"/>
    <s v="CTU"/>
    <s v="CA"/>
    <s v="Academic"/>
    <n v="40"/>
    <n v="40"/>
    <n v="0"/>
    <n v="35"/>
    <n v="21"/>
    <n v="14"/>
    <n v="14"/>
    <d v="1899-12-30T05:02:10"/>
    <d v="1899-12-30T06:01:41"/>
    <m/>
    <m/>
    <m/>
    <m/>
    <m/>
    <m/>
    <m/>
    <m/>
    <m/>
  </r>
  <r>
    <x v="2"/>
    <s v="2016/2017"/>
    <x v="13"/>
    <s v="CTU"/>
    <s v="CA"/>
    <s v="Academic"/>
    <n v="94"/>
    <n v="94"/>
    <n v="1"/>
    <n v="55"/>
    <n v="23"/>
    <n v="32"/>
    <n v="22"/>
    <d v="1899-12-30T03:11:46"/>
    <d v="1899-12-30T02:17:31"/>
    <m/>
    <m/>
    <m/>
    <m/>
    <m/>
    <m/>
    <m/>
    <m/>
    <m/>
  </r>
  <r>
    <x v="3"/>
    <s v="2016/2017"/>
    <x v="13"/>
    <s v="CTU"/>
    <s v="CA"/>
    <s v="Academic"/>
    <n v="90"/>
    <n v="88"/>
    <n v="1"/>
    <n v="79"/>
    <n v="45"/>
    <n v="34"/>
    <n v="20"/>
    <d v="1899-12-30T05:06:29"/>
    <d v="1899-12-30T02:10:48"/>
    <m/>
    <m/>
    <m/>
    <m/>
    <m/>
    <m/>
    <m/>
    <m/>
    <m/>
  </r>
  <r>
    <x v="4"/>
    <s v="2016/2017"/>
    <x v="13"/>
    <s v="CTU"/>
    <s v="CA"/>
    <s v="Academic"/>
    <n v="64"/>
    <n v="64"/>
    <n v="0"/>
    <n v="49"/>
    <n v="30"/>
    <n v="19"/>
    <n v="14"/>
    <d v="1899-12-30T06:13:41"/>
    <d v="1899-12-30T03:13:41"/>
    <m/>
    <m/>
    <m/>
    <m/>
    <m/>
    <m/>
    <m/>
    <m/>
    <m/>
  </r>
  <r>
    <x v="5"/>
    <s v="2016/2017"/>
    <x v="13"/>
    <s v="CTU"/>
    <s v="CA"/>
    <s v="Academic"/>
    <n v="33"/>
    <n v="33"/>
    <n v="1"/>
    <n v="23"/>
    <n v="13"/>
    <n v="10"/>
    <n v="15"/>
    <d v="1899-12-30T04:14:38"/>
    <d v="1899-12-30T04:01:41"/>
    <m/>
    <m/>
    <m/>
    <m/>
    <m/>
    <m/>
    <m/>
    <m/>
    <m/>
  </r>
  <r>
    <x v="6"/>
    <s v="2016/2017"/>
    <x v="13"/>
    <s v="CTU"/>
    <s v="CA"/>
    <s v="Academic"/>
    <n v="66"/>
    <n v="66"/>
    <n v="2"/>
    <n v="53"/>
    <n v="27"/>
    <n v="26"/>
    <n v="7"/>
    <d v="1899-12-30T06:14:53"/>
    <d v="1899-12-30T05:13:41"/>
    <m/>
    <m/>
    <m/>
    <m/>
    <m/>
    <m/>
    <m/>
    <m/>
    <m/>
  </r>
  <r>
    <x v="7"/>
    <s v="2016/2017"/>
    <x v="13"/>
    <s v="CTU"/>
    <s v="CA"/>
    <s v="Academic"/>
    <n v="78"/>
    <n v="78"/>
    <n v="6"/>
    <n v="53"/>
    <n v="26"/>
    <n v="27"/>
    <n v="16"/>
    <d v="1899-12-30T04:15:50"/>
    <d v="1899-12-30T03:19:26"/>
    <m/>
    <m/>
    <m/>
    <m/>
    <m/>
    <m/>
    <m/>
    <m/>
    <m/>
  </r>
  <r>
    <x v="8"/>
    <s v="2016/2017"/>
    <x v="13"/>
    <s v="CTU"/>
    <s v="CA"/>
    <s v="Academic"/>
    <n v="98"/>
    <n v="98"/>
    <n v="1"/>
    <n v="57"/>
    <n v="22"/>
    <n v="35"/>
    <n v="42"/>
    <d v="1899-12-30T04:22:48"/>
    <d v="1899-12-30T04:18:58"/>
    <m/>
    <m/>
    <m/>
    <m/>
    <m/>
    <m/>
    <m/>
    <m/>
    <m/>
  </r>
  <r>
    <x v="9"/>
    <s v="2016/2017"/>
    <x v="13"/>
    <s v="CTU"/>
    <s v="CA"/>
    <s v="Academic"/>
    <n v="84"/>
    <n v="83"/>
    <n v="2"/>
    <n v="50"/>
    <n v="23"/>
    <n v="27"/>
    <n v="28"/>
    <d v="1899-12-30T03:23:31"/>
    <d v="1899-12-30T04:03:22"/>
    <m/>
    <m/>
    <m/>
    <m/>
    <m/>
    <m/>
    <m/>
    <m/>
    <m/>
  </r>
  <r>
    <x v="10"/>
    <s v="2016/2017"/>
    <x v="13"/>
    <s v="CTU"/>
    <s v="CA"/>
    <s v="Academic"/>
    <n v="57"/>
    <n v="57"/>
    <n v="4"/>
    <n v="46"/>
    <n v="20"/>
    <n v="26"/>
    <n v="13"/>
    <d v="1899-12-30T06:00:58"/>
    <d v="1899-12-30T03:16:34"/>
    <m/>
    <m/>
    <m/>
    <m/>
    <m/>
    <m/>
    <m/>
    <m/>
    <m/>
  </r>
  <r>
    <x v="11"/>
    <s v="2016/2017"/>
    <x v="13"/>
    <s v="CTU"/>
    <s v="CA"/>
    <s v="Academic"/>
    <n v="106"/>
    <n v="106"/>
    <n v="2"/>
    <n v="82"/>
    <n v="65"/>
    <n v="17"/>
    <n v="17"/>
    <d v="1899-12-30T04:02:38"/>
    <d v="1899-12-30T03:14:10"/>
    <m/>
    <m/>
    <m/>
    <m/>
    <m/>
    <m/>
    <m/>
    <m/>
    <m/>
  </r>
  <r>
    <x v="12"/>
    <s v="2017/2018"/>
    <x v="13"/>
    <s v="CTU"/>
    <s v="CA"/>
    <s v="Academic"/>
    <n v="75"/>
    <n v="74"/>
    <n v="0"/>
    <n v="64"/>
    <n v="53"/>
    <n v="11"/>
    <n v="8"/>
    <d v="1899-12-30T05:09:50"/>
    <d v="1899-12-30T00:21:07"/>
    <m/>
    <m/>
    <m/>
    <m/>
    <m/>
    <m/>
    <m/>
    <m/>
    <m/>
  </r>
  <r>
    <x v="13"/>
    <s v="2017/2018"/>
    <x v="13"/>
    <s v="CTU"/>
    <s v="CA"/>
    <s v="Academic"/>
    <n v="39"/>
    <n v="39"/>
    <n v="0"/>
    <n v="46"/>
    <n v="36"/>
    <n v="10"/>
    <n v="5"/>
    <d v="1899-12-30T04:04:48"/>
    <d v="1899-12-30T08:14:24"/>
    <m/>
    <m/>
    <m/>
    <m/>
    <m/>
    <m/>
    <m/>
    <m/>
    <m/>
  </r>
  <r>
    <x v="14"/>
    <s v="2017/2018"/>
    <x v="13"/>
    <s v="CTU"/>
    <s v="CA"/>
    <s v="Academic"/>
    <n v="169"/>
    <n v="166"/>
    <n v="0"/>
    <n v="131"/>
    <n v="91"/>
    <n v="40"/>
    <n v="16"/>
    <d v="1899-12-30T04:09:50"/>
    <d v="1899-12-30T02:10:34"/>
    <m/>
    <m/>
    <m/>
    <m/>
    <m/>
    <m/>
    <m/>
    <m/>
    <m/>
  </r>
  <r>
    <x v="15"/>
    <s v="2017/2018"/>
    <x v="13"/>
    <s v="CTU"/>
    <s v="CA"/>
    <s v="Academic"/>
    <n v="170"/>
    <n v="170"/>
    <n v="0"/>
    <n v="153"/>
    <n v="88"/>
    <n v="65"/>
    <n v="22"/>
    <d v="1899-12-30T04:08:10"/>
    <d v="1899-12-30T03:14:10"/>
    <m/>
    <m/>
    <m/>
    <m/>
    <m/>
    <m/>
    <m/>
    <m/>
    <m/>
  </r>
  <r>
    <x v="16"/>
    <s v="2017/2018"/>
    <x v="13"/>
    <s v="CTU"/>
    <s v="CA"/>
    <s v="Academic"/>
    <n v="134"/>
    <n v="132"/>
    <n v="1"/>
    <n v="119"/>
    <n v="75"/>
    <n v="44"/>
    <n v="16"/>
    <d v="1899-12-30T04:19:26"/>
    <d v="1899-12-30T05:13:26"/>
    <m/>
    <m/>
    <m/>
    <m/>
    <m/>
    <m/>
    <m/>
    <m/>
    <m/>
  </r>
  <r>
    <x v="17"/>
    <s v="2017/2018"/>
    <x v="13"/>
    <s v="CTU"/>
    <s v="CA"/>
    <s v="Academic"/>
    <n v="36"/>
    <n v="36"/>
    <n v="0"/>
    <n v="36"/>
    <n v="32"/>
    <n v="4"/>
    <n v="10"/>
    <d v="1899-12-30T07:13:26"/>
    <d v="1899-12-30T05:09:36"/>
    <m/>
    <m/>
    <m/>
    <m/>
    <m/>
    <m/>
    <m/>
    <m/>
    <m/>
  </r>
  <r>
    <x v="18"/>
    <s v="2017/2018"/>
    <x v="13"/>
    <s v="CTU"/>
    <s v="CA"/>
    <s v="Academic"/>
    <n v="78"/>
    <n v="78"/>
    <n v="3"/>
    <n v="62"/>
    <n v="48"/>
    <n v="14"/>
    <n v="13"/>
    <d v="1899-12-30T06:15:50"/>
    <d v="1899-12-30T04:09:07"/>
    <m/>
    <m/>
    <m/>
    <m/>
    <m/>
    <m/>
    <m/>
    <m/>
    <m/>
  </r>
  <r>
    <x v="19"/>
    <s v="2017/2018"/>
    <x v="13"/>
    <s v="CTU"/>
    <s v="CA"/>
    <s v="Academic"/>
    <n v="142"/>
    <n v="142"/>
    <n v="3"/>
    <n v="117"/>
    <n v="87"/>
    <n v="30"/>
    <n v="15"/>
    <d v="1899-12-30T04:09:07"/>
    <d v="1899-12-30T03:06:29"/>
    <m/>
    <m/>
    <m/>
    <m/>
    <m/>
    <m/>
    <m/>
    <m/>
    <m/>
  </r>
  <r>
    <x v="20"/>
    <s v="2017/2018"/>
    <x v="13"/>
    <s v="CTU"/>
    <s v="CA"/>
    <s v="Academic"/>
    <n v="176"/>
    <n v="176"/>
    <n v="3"/>
    <n v="147"/>
    <n v="101"/>
    <n v="46"/>
    <n v="18"/>
    <d v="1899-12-30T03:21:07"/>
    <d v="1899-12-30T05:04:05"/>
    <m/>
    <m/>
    <m/>
    <m/>
    <m/>
    <m/>
    <m/>
    <m/>
    <m/>
  </r>
  <r>
    <x v="21"/>
    <s v="2017/2018"/>
    <x v="13"/>
    <s v="CTU"/>
    <s v="CA"/>
    <s v="Academic"/>
    <n v="172"/>
    <n v="171"/>
    <n v="2"/>
    <n v="144"/>
    <n v="99"/>
    <n v="45"/>
    <n v="21"/>
    <d v="1899-12-30T04:16:34"/>
    <d v="1899-12-30T03:17:02"/>
    <m/>
    <m/>
    <m/>
    <m/>
    <m/>
    <m/>
    <m/>
    <m/>
    <m/>
  </r>
  <r>
    <x v="22"/>
    <s v="2017/2018"/>
    <x v="13"/>
    <s v="CTU"/>
    <s v="CA"/>
    <s v="Academic"/>
    <n v="99"/>
    <n v="99"/>
    <n v="2"/>
    <n v="98"/>
    <n v="69"/>
    <n v="29"/>
    <n v="10"/>
    <d v="1899-12-30T04:10:34"/>
    <d v="1899-12-30T05:04:48"/>
    <m/>
    <m/>
    <m/>
    <m/>
    <m/>
    <m/>
    <m/>
    <m/>
    <m/>
  </r>
  <r>
    <x v="23"/>
    <s v="2017/2018"/>
    <x v="13"/>
    <s v="CTU"/>
    <s v="CA"/>
    <s v="Academic"/>
    <n v="67"/>
    <n v="66"/>
    <n v="1"/>
    <n v="64"/>
    <n v="61"/>
    <n v="3"/>
    <n v="9"/>
    <d v="1899-12-30T05:07:12"/>
    <d v="1899-12-30T02:18:43"/>
    <m/>
    <m/>
    <m/>
    <m/>
    <m/>
    <m/>
    <m/>
    <m/>
    <m/>
  </r>
  <r>
    <x v="24"/>
    <s v="2018/2019"/>
    <x v="13"/>
    <s v="CTU"/>
    <s v="CA"/>
    <s v="Academic"/>
    <n v="81"/>
    <n v="81"/>
    <n v="1"/>
    <n v="58"/>
    <n v="47"/>
    <n v="11"/>
    <n v="18"/>
    <d v="1899-12-30T05:05:02"/>
    <d v="1899-12-30T03:13:26"/>
    <m/>
    <m/>
    <m/>
    <m/>
    <m/>
    <m/>
    <m/>
    <m/>
    <m/>
  </r>
  <r>
    <x v="25"/>
    <s v="2018/2019"/>
    <x v="13"/>
    <s v="CTU"/>
    <s v="CA"/>
    <s v="Academic"/>
    <n v="100"/>
    <n v="100"/>
    <n v="0"/>
    <n v="77"/>
    <n v="63"/>
    <n v="14"/>
    <n v="14"/>
    <d v="1899-12-30T04:09:22"/>
    <d v="1899-12-30T04:05:02"/>
    <m/>
    <m/>
    <m/>
    <m/>
    <m/>
    <m/>
    <m/>
    <m/>
    <m/>
  </r>
  <r>
    <x v="26"/>
    <s v="2018/2019"/>
    <x v="13"/>
    <s v="CTU"/>
    <s v="CA"/>
    <s v="Academic"/>
    <n v="163"/>
    <n v="163"/>
    <n v="1"/>
    <n v="133"/>
    <n v="94"/>
    <n v="39"/>
    <n v="24"/>
    <d v="1899-12-30T05:10:05"/>
    <d v="1899-12-30T04:11:02"/>
    <m/>
    <m/>
    <m/>
    <m/>
    <m/>
    <m/>
    <m/>
    <m/>
    <m/>
  </r>
  <r>
    <x v="27"/>
    <s v="2018/2019"/>
    <x v="13"/>
    <s v="CTU"/>
    <s v="CA"/>
    <s v="Academic"/>
    <n v="243"/>
    <n v="239"/>
    <n v="3"/>
    <n v="193"/>
    <n v="117"/>
    <n v="76"/>
    <n v="49"/>
    <d v="1899-12-30T03:19:55"/>
    <d v="1899-12-30T03:18:14"/>
    <m/>
    <m/>
    <m/>
    <m/>
    <m/>
    <m/>
    <m/>
    <m/>
    <m/>
  </r>
  <r>
    <x v="28"/>
    <s v="2018/2019"/>
    <x v="13"/>
    <s v="CTU"/>
    <s v="CA"/>
    <s v="Academic"/>
    <n v="139"/>
    <n v="139"/>
    <n v="3"/>
    <n v="105"/>
    <n v="71"/>
    <n v="34"/>
    <n v="28"/>
    <d v="1899-12-30T06:07:12"/>
    <d v="1899-12-30T03:03:22"/>
    <m/>
    <m/>
    <m/>
    <m/>
    <m/>
    <m/>
    <m/>
    <m/>
    <m/>
  </r>
  <r>
    <x v="29"/>
    <s v="2018/2019"/>
    <x v="13"/>
    <s v="CTU"/>
    <s v="CA"/>
    <s v="Academic"/>
    <n v="75"/>
    <n v="75"/>
    <n v="0"/>
    <n v="77"/>
    <n v="41"/>
    <n v="36"/>
    <n v="15"/>
    <d v="1899-12-30T05:00:43"/>
    <d v="1899-12-30T03:01:41"/>
    <m/>
    <m/>
    <m/>
    <m/>
    <m/>
    <m/>
    <m/>
    <m/>
    <m/>
  </r>
  <r>
    <x v="30"/>
    <s v="2018/2019"/>
    <x v="13"/>
    <s v="CTU"/>
    <s v="CA"/>
    <s v="Academic"/>
    <n v="117"/>
    <n v="117"/>
    <n v="1"/>
    <n v="93"/>
    <n v="69"/>
    <n v="24"/>
    <n v="14"/>
    <d v="1899-12-30T04:20:38"/>
    <d v="1899-12-30T03:08:38"/>
    <m/>
    <m/>
    <m/>
    <m/>
    <m/>
    <m/>
    <m/>
    <m/>
    <m/>
  </r>
  <r>
    <x v="0"/>
    <s v="2016/2017"/>
    <x v="13"/>
    <s v="CTU"/>
    <s v="CA"/>
    <s v="Academic"/>
    <m/>
    <m/>
    <m/>
    <m/>
    <m/>
    <m/>
    <m/>
    <m/>
    <m/>
    <n v="172"/>
    <n v="172"/>
    <n v="2"/>
    <n v="98"/>
    <n v="42"/>
    <n v="56"/>
    <n v="76"/>
    <d v="1899-12-30T00:15:22"/>
    <d v="1899-12-30T00:08:10"/>
  </r>
  <r>
    <x v="31"/>
    <m/>
    <x v="24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J1:AL29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formats count="10">
    <format dxfId="79">
      <pivotArea collapsedLevelsAreSubtotals="1" fieldPosition="0">
        <references count="1">
          <reference field="2" count="1">
            <x v="16"/>
          </reference>
        </references>
      </pivotArea>
    </format>
    <format dxfId="78">
      <pivotArea dataOnly="0" labelOnly="1" fieldPosition="0">
        <references count="1">
          <reference field="2" count="1">
            <x v="16"/>
          </reference>
        </references>
      </pivotArea>
    </format>
    <format dxfId="75">
      <pivotArea collapsedLevelsAreSubtotals="1" fieldPosition="0">
        <references count="1">
          <reference field="2" count="1">
            <x v="20"/>
          </reference>
        </references>
      </pivotArea>
    </format>
    <format dxfId="74">
      <pivotArea dataOnly="0" labelOnly="1" fieldPosition="0">
        <references count="1">
          <reference field="2" count="1">
            <x v="20"/>
          </reference>
        </references>
      </pivotArea>
    </format>
    <format dxfId="71">
      <pivotArea collapsedLevelsAreSubtotals="1" fieldPosition="0">
        <references count="1">
          <reference field="2" count="1">
            <x v="8"/>
          </reference>
        </references>
      </pivotArea>
    </format>
    <format dxfId="70">
      <pivotArea dataOnly="0" labelOnly="1" fieldPosition="0">
        <references count="1">
          <reference field="2" count="1">
            <x v="8"/>
          </reference>
        </references>
      </pivotArea>
    </format>
    <format dxfId="37">
      <pivotArea collapsedLevelsAreSubtotals="1" fieldPosition="0">
        <references count="1">
          <reference field="2" count="1">
            <x v="19"/>
          </reference>
        </references>
      </pivotArea>
    </format>
    <format dxfId="36">
      <pivotArea dataOnly="0" labelOnly="1" fieldPosition="0">
        <references count="1">
          <reference field="2" count="1">
            <x v="19"/>
          </reference>
        </references>
      </pivotArea>
    </format>
    <format dxfId="33">
      <pivotArea collapsedLevelsAreSubtotals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2">
      <pivotArea dataOnly="0" labelOnly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F3:AH29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Filled (Loan)" fld="11" baseField="0" baseItem="0"/>
  </dataFields>
  <formats count="10">
    <format dxfId="77">
      <pivotArea collapsedLevelsAreSubtotals="1" fieldPosition="0">
        <references count="1">
          <reference field="2" count="1">
            <x v="16"/>
          </reference>
        </references>
      </pivotArea>
    </format>
    <format dxfId="76">
      <pivotArea dataOnly="0" labelOnly="1" fieldPosition="0">
        <references count="1">
          <reference field="2" count="1">
            <x v="16"/>
          </reference>
        </references>
      </pivotArea>
    </format>
    <format dxfId="73">
      <pivotArea collapsedLevelsAreSubtotals="1" fieldPosition="0">
        <references count="1">
          <reference field="2" count="1">
            <x v="20"/>
          </reference>
        </references>
      </pivotArea>
    </format>
    <format dxfId="72">
      <pivotArea dataOnly="0" labelOnly="1" fieldPosition="0">
        <references count="1">
          <reference field="2" count="1">
            <x v="20"/>
          </reference>
        </references>
      </pivotArea>
    </format>
    <format dxfId="69">
      <pivotArea collapsedLevelsAreSubtotals="1" fieldPosition="0">
        <references count="1">
          <reference field="2" count="1">
            <x v="8"/>
          </reference>
        </references>
      </pivotArea>
    </format>
    <format dxfId="68">
      <pivotArea dataOnly="0" labelOnly="1" fieldPosition="0">
        <references count="1">
          <reference field="2" count="1">
            <x v="8"/>
          </reference>
        </references>
      </pivotArea>
    </format>
    <format dxfId="35">
      <pivotArea collapsedLevelsAreSubtotals="1" fieldPosition="0">
        <references count="1">
          <reference field="2" count="1">
            <x v="19"/>
          </reference>
        </references>
      </pivotArea>
    </format>
    <format dxfId="34">
      <pivotArea dataOnly="0" labelOnly="1" fieldPosition="0">
        <references count="1">
          <reference field="2" count="1">
            <x v="19"/>
          </reference>
        </references>
      </pivotArea>
    </format>
    <format dxfId="31">
      <pivotArea collapsedLevelsAreSubtotals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0">
      <pivotArea dataOnly="0" labelOnly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21:C47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Filled (Loan)" fld="11" baseField="0" baseItem="0"/>
  </dataFields>
  <formats count="6">
    <format dxfId="50">
      <pivotArea collapsedLevelsAreSubtotals="1" fieldPosition="0">
        <references count="1">
          <reference field="2" count="1">
            <x v="16"/>
          </reference>
        </references>
      </pivotArea>
    </format>
    <format dxfId="51">
      <pivotArea dataOnly="0" labelOnly="1" fieldPosition="0">
        <references count="1">
          <reference field="2" count="1">
            <x v="16"/>
          </reference>
        </references>
      </pivotArea>
    </format>
    <format dxfId="52">
      <pivotArea collapsedLevelsAreSubtotals="1" fieldPosition="0">
        <references count="1">
          <reference field="2" count="1">
            <x v="20"/>
          </reference>
        </references>
      </pivotArea>
    </format>
    <format dxfId="53">
      <pivotArea dataOnly="0" labelOnly="1" fieldPosition="0">
        <references count="1">
          <reference field="2" count="1">
            <x v="20"/>
          </reference>
        </references>
      </pivotArea>
    </format>
    <format dxfId="54">
      <pivotArea collapsedLevelsAreSubtotals="1" fieldPosition="0">
        <references count="1">
          <reference field="2" count="1">
            <x v="8"/>
          </reference>
        </references>
      </pivotArea>
    </format>
    <format dxfId="55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E19:G47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formats count="6">
    <format dxfId="56">
      <pivotArea collapsedLevelsAreSubtotals="1" fieldPosition="0">
        <references count="1">
          <reference field="2" count="1">
            <x v="16"/>
          </reference>
        </references>
      </pivotArea>
    </format>
    <format dxfId="57">
      <pivotArea dataOnly="0" labelOnly="1" fieldPosition="0">
        <references count="1">
          <reference field="2" count="1">
            <x v="16"/>
          </reference>
        </references>
      </pivotArea>
    </format>
    <format dxfId="58">
      <pivotArea collapsedLevelsAreSubtotals="1" fieldPosition="0">
        <references count="1">
          <reference field="2" count="1">
            <x v="20"/>
          </reference>
        </references>
      </pivotArea>
    </format>
    <format dxfId="59">
      <pivotArea dataOnly="0" labelOnly="1" fieldPosition="0">
        <references count="1">
          <reference field="2" count="1">
            <x v="20"/>
          </reference>
        </references>
      </pivotArea>
    </format>
    <format dxfId="60">
      <pivotArea collapsedLevelsAreSubtotals="1" fieldPosition="0">
        <references count="1">
          <reference field="2" count="1">
            <x v="8"/>
          </reference>
        </references>
      </pivotArea>
    </format>
    <format dxfId="61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4:C30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dataField="1"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Initiated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4:C32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2:Q745" totalsRowShown="0">
  <autoFilter ref="B2:Q745">
    <filterColumn colId="2">
      <filters>
        <filter val="CALIFORNIA STATE UNIV SAN MARCOS"/>
      </filters>
    </filterColumn>
  </autoFilter>
  <sortState ref="B3:P745">
    <sortCondition ref="B2:B745"/>
  </sortState>
  <tableColumns count="16">
    <tableColumn id="17" name="Month/Year" dataDxfId="81"/>
    <tableColumn id="18" name="FY" dataDxfId="80"/>
    <tableColumn id="3" name="Institution Name"/>
    <tableColumn id="16" name="Link+/CSU+/Circuit"/>
    <tableColumn id="4" name="Institution Symbol"/>
    <tableColumn id="5" name="Institution State"/>
    <tableColumn id="6" name="Library Type"/>
    <tableColumn id="7" name="Requests Initiated"/>
    <tableColumn id="8" name="Requests From WorldCat"/>
    <tableColumn id="9" name="Requests Cancelled"/>
    <tableColumn id="10" name="Requests Filled"/>
    <tableColumn id="11" name="Requests Filled (Loan)"/>
    <tableColumn id="12" name="Requests Filled (Copy)"/>
    <tableColumn id="13" name="Requests Unfilled"/>
    <tableColumn id="14" name="Average Turnaround Time For Filled Requests (dd:hh:mm)"/>
    <tableColumn id="15" name="Average Turnaround Time For Unfilled Requests (dd:hh:mm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zoomScale="90" zoomScaleNormal="90" workbookViewId="0">
      <selection activeCell="A6" sqref="A6"/>
    </sheetView>
  </sheetViews>
  <sheetFormatPr defaultRowHeight="14.5" x14ac:dyDescent="0.35"/>
  <cols>
    <col min="1" max="1" width="17.36328125" customWidth="1"/>
    <col min="2" max="3" width="10.1796875" customWidth="1"/>
    <col min="4" max="4" width="8.6328125" customWidth="1"/>
    <col min="5" max="5" width="4.6328125" customWidth="1"/>
    <col min="6" max="7" width="10.1796875" customWidth="1"/>
    <col min="8" max="8" width="8.6328125" customWidth="1"/>
    <col min="9" max="9" width="4.6328125" customWidth="1"/>
    <col min="10" max="10" width="15.08984375" style="6" customWidth="1"/>
    <col min="11" max="11" width="6.90625" style="43" customWidth="1"/>
    <col min="12" max="13" width="10.1796875" customWidth="1"/>
    <col min="14" max="14" width="8.6328125" customWidth="1"/>
    <col min="15" max="15" width="4.6328125" customWidth="1"/>
    <col min="16" max="16" width="9.6328125" style="7" customWidth="1"/>
    <col min="18" max="18" width="6.90625" customWidth="1"/>
    <col min="19" max="19" width="10.08984375" customWidth="1"/>
    <col min="22" max="22" width="4.6328125" customWidth="1"/>
    <col min="25" max="25" width="4.6328125" customWidth="1"/>
    <col min="26" max="26" width="15.08984375" style="6" customWidth="1"/>
    <col min="27" max="27" width="17.08984375" customWidth="1"/>
    <col min="28" max="28" width="4.6328125" customWidth="1"/>
    <col min="29" max="29" width="45.90625" customWidth="1"/>
    <col min="33" max="33" width="53" customWidth="1"/>
  </cols>
  <sheetData>
    <row r="1" spans="1:35" ht="15.5" x14ac:dyDescent="0.35">
      <c r="B1" s="99" t="s">
        <v>121</v>
      </c>
      <c r="C1" s="99"/>
      <c r="D1" s="101"/>
      <c r="E1" s="39"/>
      <c r="F1" s="100" t="s">
        <v>122</v>
      </c>
      <c r="G1" s="99"/>
      <c r="H1" s="101"/>
      <c r="I1" s="39"/>
      <c r="L1" s="99" t="s">
        <v>39</v>
      </c>
      <c r="M1" s="99"/>
      <c r="N1" s="99"/>
      <c r="O1" s="40"/>
      <c r="P1" s="102" t="s">
        <v>27</v>
      </c>
      <c r="Q1" s="102"/>
      <c r="R1" s="41"/>
      <c r="S1" s="97" t="s">
        <v>35</v>
      </c>
      <c r="T1" s="97"/>
      <c r="U1" s="98"/>
      <c r="V1" s="59"/>
      <c r="W1" s="94" t="s">
        <v>40</v>
      </c>
      <c r="X1" s="94"/>
    </row>
    <row r="2" spans="1:35" ht="62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9" t="s">
        <v>1</v>
      </c>
      <c r="G2" s="10" t="s">
        <v>2</v>
      </c>
      <c r="H2" s="17" t="s">
        <v>28</v>
      </c>
      <c r="I2" s="28"/>
      <c r="J2" s="44" t="s">
        <v>36</v>
      </c>
      <c r="K2" s="46"/>
      <c r="L2" s="19" t="s">
        <v>1</v>
      </c>
      <c r="M2" s="10" t="s">
        <v>2</v>
      </c>
      <c r="N2" s="17" t="s">
        <v>28</v>
      </c>
      <c r="O2" s="27"/>
      <c r="P2" s="26" t="s">
        <v>33</v>
      </c>
      <c r="Q2" s="10" t="s">
        <v>34</v>
      </c>
      <c r="R2" s="10" t="s">
        <v>28</v>
      </c>
      <c r="S2" s="9" t="s">
        <v>1</v>
      </c>
      <c r="T2" s="32" t="s">
        <v>2</v>
      </c>
      <c r="U2" s="55" t="s">
        <v>28</v>
      </c>
      <c r="V2" s="60"/>
      <c r="W2" s="57" t="s">
        <v>1</v>
      </c>
      <c r="X2" s="32" t="s">
        <v>2</v>
      </c>
      <c r="Z2" s="11" t="s">
        <v>36</v>
      </c>
      <c r="AA2" s="33" t="s">
        <v>0</v>
      </c>
      <c r="AC2" s="110"/>
    </row>
    <row r="3" spans="1:35" ht="15.5" x14ac:dyDescent="0.35">
      <c r="A3" s="8" t="s">
        <v>3</v>
      </c>
      <c r="B3" s="1">
        <v>863</v>
      </c>
      <c r="C3" s="1">
        <v>812</v>
      </c>
      <c r="D3" s="18">
        <f>(C3-B3)/(B3)</f>
        <v>-5.909617612977984E-2</v>
      </c>
      <c r="E3" s="52"/>
      <c r="F3" s="20">
        <v>437</v>
      </c>
      <c r="G3" s="1">
        <v>641</v>
      </c>
      <c r="H3" s="22">
        <f t="shared" ref="H3:H27" si="0">(G3-F3)/G3</f>
        <v>0.31825273010920435</v>
      </c>
      <c r="I3" s="54"/>
      <c r="J3" s="45" t="s">
        <v>37</v>
      </c>
      <c r="K3" s="46"/>
      <c r="L3" s="23">
        <f t="shared" ref="L3:L26" si="1">B3+F3</f>
        <v>1300</v>
      </c>
      <c r="M3" s="2">
        <f t="shared" ref="M3:M26" si="2">G3+C3</f>
        <v>1453</v>
      </c>
      <c r="N3" s="22">
        <f>(M3-L3)/M3</f>
        <v>0.10529938059187888</v>
      </c>
      <c r="O3" s="25"/>
      <c r="P3" s="12">
        <v>8612.9</v>
      </c>
      <c r="Q3" s="13">
        <v>9212</v>
      </c>
      <c r="R3" s="35">
        <f>(Q3-P3)/P3</f>
        <v>6.955845301814724E-2</v>
      </c>
      <c r="S3" s="30">
        <f t="shared" ref="S3:S15" si="3">F3/P3</f>
        <v>5.0737846718294656E-2</v>
      </c>
      <c r="T3" s="30">
        <f t="shared" ref="T3:T15" si="4">G3/Q3</f>
        <v>6.9583152409900137E-2</v>
      </c>
      <c r="U3" s="56">
        <f>(T3-S3)/S3</f>
        <v>0.37142501920189663</v>
      </c>
      <c r="V3" s="61"/>
      <c r="W3" s="31">
        <f>B3/F3</f>
        <v>1.9748283752860412</v>
      </c>
      <c r="X3" s="31">
        <f>C3/G3</f>
        <v>1.2667706708268331</v>
      </c>
      <c r="Z3" s="5" t="s">
        <v>37</v>
      </c>
      <c r="AA3" s="33" t="s">
        <v>3</v>
      </c>
    </row>
    <row r="4" spans="1:35" ht="15.5" x14ac:dyDescent="0.35">
      <c r="A4" s="8" t="s">
        <v>4</v>
      </c>
      <c r="B4" s="1">
        <v>714</v>
      </c>
      <c r="C4" s="1">
        <v>731</v>
      </c>
      <c r="D4" s="18">
        <f t="shared" ref="D4:D27" si="5">(C4-B4)/(B4)</f>
        <v>2.3809523809523808E-2</v>
      </c>
      <c r="E4" s="52"/>
      <c r="F4" s="20">
        <v>409</v>
      </c>
      <c r="G4" s="1">
        <v>458</v>
      </c>
      <c r="H4" s="22">
        <f t="shared" si="0"/>
        <v>0.10698689956331878</v>
      </c>
      <c r="I4" s="54"/>
      <c r="J4" s="45" t="s">
        <v>38</v>
      </c>
      <c r="K4" s="46"/>
      <c r="L4" s="23">
        <f t="shared" si="1"/>
        <v>1123</v>
      </c>
      <c r="M4" s="2">
        <f t="shared" si="2"/>
        <v>1189</v>
      </c>
      <c r="N4" s="22">
        <f t="shared" ref="N4:N25" si="6">(M4-L4)/M4</f>
        <v>5.5508830950378472E-2</v>
      </c>
      <c r="O4" s="4"/>
      <c r="P4" s="12">
        <v>6186.1</v>
      </c>
      <c r="Q4" s="13">
        <v>6277</v>
      </c>
      <c r="R4" s="35">
        <f t="shared" ref="R4:R27" si="7">(Q4-P4)/P4</f>
        <v>1.4694233846850136E-2</v>
      </c>
      <c r="S4" s="30">
        <f t="shared" si="3"/>
        <v>6.6115969673946423E-2</v>
      </c>
      <c r="T4" s="30">
        <f t="shared" si="4"/>
        <v>7.2964792098136055E-2</v>
      </c>
      <c r="U4" s="56">
        <f t="shared" ref="U4:U27" si="8">(T4-S4)/S4</f>
        <v>0.10358802053369068</v>
      </c>
      <c r="V4" s="61"/>
      <c r="W4" s="31">
        <f t="shared" ref="W4:W26" si="9">B4/F4</f>
        <v>1.745721271393643</v>
      </c>
      <c r="X4" s="31">
        <f t="shared" ref="X4:X26" si="10">C4/G4</f>
        <v>1.5960698689956332</v>
      </c>
      <c r="Z4" s="5" t="s">
        <v>38</v>
      </c>
      <c r="AA4" s="33" t="s">
        <v>4</v>
      </c>
      <c r="AC4" s="110"/>
      <c r="AD4" s="110"/>
      <c r="AG4" s="70"/>
      <c r="AH4" s="70"/>
      <c r="AI4" s="70"/>
    </row>
    <row r="5" spans="1:35" ht="15.5" x14ac:dyDescent="0.35">
      <c r="A5" s="8" t="s">
        <v>5</v>
      </c>
      <c r="B5" s="1">
        <v>1322</v>
      </c>
      <c r="C5" s="1">
        <v>1375</v>
      </c>
      <c r="D5" s="18">
        <f t="shared" si="5"/>
        <v>4.0090771558245086E-2</v>
      </c>
      <c r="E5" s="52"/>
      <c r="F5" s="20">
        <v>446</v>
      </c>
      <c r="G5" s="1">
        <v>371</v>
      </c>
      <c r="H5" s="22">
        <f t="shared" si="0"/>
        <v>-0.20215633423180593</v>
      </c>
      <c r="I5" s="54"/>
      <c r="J5" s="45" t="s">
        <v>38</v>
      </c>
      <c r="K5" s="46"/>
      <c r="L5" s="23">
        <f t="shared" si="1"/>
        <v>1768</v>
      </c>
      <c r="M5" s="2">
        <f t="shared" si="2"/>
        <v>1746</v>
      </c>
      <c r="N5" s="22">
        <f t="shared" si="6"/>
        <v>-1.2600229095074456E-2</v>
      </c>
      <c r="O5" s="4"/>
      <c r="P5" s="12">
        <v>16647.2</v>
      </c>
      <c r="Q5" s="13">
        <v>16437</v>
      </c>
      <c r="R5" s="35">
        <f t="shared" si="7"/>
        <v>-1.2626748041712764E-2</v>
      </c>
      <c r="S5" s="30">
        <f t="shared" si="3"/>
        <v>2.6791292229323849E-2</v>
      </c>
      <c r="T5" s="30">
        <f t="shared" si="4"/>
        <v>2.2571028776540731E-2</v>
      </c>
      <c r="U5" s="56">
        <f t="shared" si="8"/>
        <v>-0.15752369899365726</v>
      </c>
      <c r="V5" s="61"/>
      <c r="W5" s="31">
        <f t="shared" si="9"/>
        <v>2.9641255605381165</v>
      </c>
      <c r="X5" s="31">
        <f t="shared" si="10"/>
        <v>3.7061994609164421</v>
      </c>
      <c r="Z5" s="5" t="s">
        <v>38</v>
      </c>
      <c r="AA5" s="33" t="s">
        <v>5</v>
      </c>
      <c r="AC5" s="110"/>
      <c r="AG5" s="71"/>
      <c r="AH5" s="71"/>
      <c r="AI5" s="71"/>
    </row>
    <row r="6" spans="1:35" ht="15.5" x14ac:dyDescent="0.35">
      <c r="A6" s="8" t="s">
        <v>6</v>
      </c>
      <c r="B6" s="1">
        <v>638</v>
      </c>
      <c r="C6" s="1">
        <v>597</v>
      </c>
      <c r="D6" s="18">
        <f t="shared" si="5"/>
        <v>-6.4263322884012541E-2</v>
      </c>
      <c r="E6" s="52"/>
      <c r="F6" s="20">
        <v>656</v>
      </c>
      <c r="G6" s="1">
        <v>754</v>
      </c>
      <c r="H6" s="22">
        <f t="shared" si="0"/>
        <v>0.129973474801061</v>
      </c>
      <c r="I6" s="54"/>
      <c r="J6" s="45" t="s">
        <v>37</v>
      </c>
      <c r="K6" s="46"/>
      <c r="L6" s="23">
        <f t="shared" si="1"/>
        <v>1294</v>
      </c>
      <c r="M6" s="2">
        <f t="shared" si="2"/>
        <v>1351</v>
      </c>
      <c r="N6" s="22">
        <f t="shared" si="6"/>
        <v>4.2190969652109549E-2</v>
      </c>
      <c r="O6" s="4"/>
      <c r="P6" s="12">
        <v>12168.4</v>
      </c>
      <c r="Q6" s="13">
        <v>12712</v>
      </c>
      <c r="R6" s="35">
        <f t="shared" si="7"/>
        <v>4.4673087669701884E-2</v>
      </c>
      <c r="S6" s="30">
        <f t="shared" si="3"/>
        <v>5.3910127872193549E-2</v>
      </c>
      <c r="T6" s="30">
        <f t="shared" si="4"/>
        <v>5.9314033983637507E-2</v>
      </c>
      <c r="U6" s="56">
        <f t="shared" si="8"/>
        <v>0.10023916330258333</v>
      </c>
      <c r="V6" s="61"/>
      <c r="W6" s="31">
        <f t="shared" si="9"/>
        <v>0.97256097560975607</v>
      </c>
      <c r="X6" s="31">
        <f t="shared" si="10"/>
        <v>0.79177718832891242</v>
      </c>
      <c r="Z6" s="5" t="s">
        <v>37</v>
      </c>
      <c r="AA6" s="33" t="s">
        <v>6</v>
      </c>
      <c r="AC6" s="68"/>
      <c r="AD6" s="69"/>
      <c r="AE6" s="69"/>
      <c r="AG6" s="68"/>
      <c r="AH6" s="69"/>
      <c r="AI6" s="69"/>
    </row>
    <row r="7" spans="1:35" s="43" customFormat="1" ht="15.5" x14ac:dyDescent="0.35">
      <c r="A7" s="119" t="s">
        <v>7</v>
      </c>
      <c r="B7" s="107">
        <v>969</v>
      </c>
      <c r="C7" s="107">
        <v>1145</v>
      </c>
      <c r="D7" s="123">
        <f t="shared" si="5"/>
        <v>0.18163054695562436</v>
      </c>
      <c r="E7" s="52"/>
      <c r="F7" s="128">
        <v>629</v>
      </c>
      <c r="G7" s="107">
        <v>493</v>
      </c>
      <c r="H7" s="24">
        <f t="shared" si="0"/>
        <v>-0.27586206896551724</v>
      </c>
      <c r="I7" s="54"/>
      <c r="J7" s="108" t="s">
        <v>38</v>
      </c>
      <c r="K7" s="46"/>
      <c r="L7" s="130">
        <f t="shared" si="1"/>
        <v>1598</v>
      </c>
      <c r="M7" s="131">
        <f t="shared" si="2"/>
        <v>1638</v>
      </c>
      <c r="N7" s="24">
        <f t="shared" si="6"/>
        <v>2.442002442002442E-2</v>
      </c>
      <c r="O7" s="4"/>
      <c r="P7" s="127">
        <v>13730.8</v>
      </c>
      <c r="Q7" s="109">
        <v>12371</v>
      </c>
      <c r="R7" s="135">
        <f t="shared" si="7"/>
        <v>-9.9032831298977428E-2</v>
      </c>
      <c r="S7" s="136">
        <f t="shared" si="3"/>
        <v>4.5809421155358757E-2</v>
      </c>
      <c r="T7" s="136">
        <f t="shared" si="4"/>
        <v>3.9851265055371433E-2</v>
      </c>
      <c r="U7" s="137">
        <f t="shared" si="8"/>
        <v>-0.13006399010764061</v>
      </c>
      <c r="V7" s="61"/>
      <c r="W7" s="138">
        <f t="shared" si="9"/>
        <v>1.5405405405405406</v>
      </c>
      <c r="X7" s="138">
        <f t="shared" si="10"/>
        <v>2.3225152129817443</v>
      </c>
      <c r="Z7" s="124" t="s">
        <v>38</v>
      </c>
      <c r="AA7" s="139" t="s">
        <v>7</v>
      </c>
      <c r="AC7" s="132"/>
      <c r="AD7" s="133"/>
      <c r="AE7" s="133"/>
      <c r="AG7" s="132"/>
      <c r="AH7" s="133"/>
      <c r="AI7" s="133"/>
    </row>
    <row r="8" spans="1:35" s="43" customFormat="1" ht="15.5" x14ac:dyDescent="0.35">
      <c r="A8" s="119" t="s">
        <v>8</v>
      </c>
      <c r="B8" s="107">
        <v>1296</v>
      </c>
      <c r="C8" s="107">
        <v>1790</v>
      </c>
      <c r="D8" s="123">
        <f t="shared" si="5"/>
        <v>0.38117283950617287</v>
      </c>
      <c r="E8" s="52"/>
      <c r="F8" s="128">
        <v>874</v>
      </c>
      <c r="G8" s="107">
        <v>1059</v>
      </c>
      <c r="H8" s="24">
        <f t="shared" si="0"/>
        <v>0.17469310670443816</v>
      </c>
      <c r="I8" s="54"/>
      <c r="J8" s="108" t="s">
        <v>38</v>
      </c>
      <c r="K8" s="46"/>
      <c r="L8" s="130">
        <f t="shared" si="1"/>
        <v>2170</v>
      </c>
      <c r="M8" s="131">
        <f t="shared" si="2"/>
        <v>2849</v>
      </c>
      <c r="N8" s="24">
        <f t="shared" si="6"/>
        <v>0.23832923832923833</v>
      </c>
      <c r="O8" s="4"/>
      <c r="P8" s="127">
        <v>22349.8</v>
      </c>
      <c r="Q8" s="109">
        <v>22236</v>
      </c>
      <c r="R8" s="135">
        <f t="shared" si="7"/>
        <v>-5.0917681589991532E-3</v>
      </c>
      <c r="S8" s="136">
        <f t="shared" si="3"/>
        <v>3.9105495351188825E-2</v>
      </c>
      <c r="T8" s="136">
        <f t="shared" si="4"/>
        <v>4.7625472207231519E-2</v>
      </c>
      <c r="U8" s="137">
        <f t="shared" si="8"/>
        <v>0.2178716003857929</v>
      </c>
      <c r="V8" s="61"/>
      <c r="W8" s="138">
        <f t="shared" si="9"/>
        <v>1.4828375286041191</v>
      </c>
      <c r="X8" s="138">
        <f t="shared" si="10"/>
        <v>1.6902738432483475</v>
      </c>
      <c r="Z8" s="124" t="s">
        <v>38</v>
      </c>
      <c r="AA8" s="139" t="s">
        <v>8</v>
      </c>
      <c r="AC8" s="132"/>
      <c r="AD8" s="133"/>
      <c r="AE8" s="133"/>
      <c r="AG8" s="132"/>
      <c r="AH8" s="133"/>
      <c r="AI8" s="133"/>
    </row>
    <row r="9" spans="1:35" s="43" customFormat="1" ht="15.5" x14ac:dyDescent="0.35">
      <c r="A9" s="119" t="s">
        <v>9</v>
      </c>
      <c r="B9" s="107">
        <v>1502</v>
      </c>
      <c r="C9" s="107">
        <v>1777</v>
      </c>
      <c r="D9" s="123">
        <f t="shared" si="5"/>
        <v>0.18308921438082557</v>
      </c>
      <c r="E9" s="52"/>
      <c r="F9" s="128">
        <v>2406</v>
      </c>
      <c r="G9" s="107">
        <v>3452</v>
      </c>
      <c r="H9" s="24">
        <f t="shared" si="0"/>
        <v>0.30301274623406721</v>
      </c>
      <c r="I9" s="54"/>
      <c r="J9" s="108" t="s">
        <v>37</v>
      </c>
      <c r="K9" s="46"/>
      <c r="L9" s="130">
        <f t="shared" si="1"/>
        <v>3908</v>
      </c>
      <c r="M9" s="131">
        <f t="shared" si="2"/>
        <v>5229</v>
      </c>
      <c r="N9" s="24">
        <f t="shared" si="6"/>
        <v>0.25262956588257796</v>
      </c>
      <c r="O9" s="4"/>
      <c r="P9" s="127">
        <v>33066.6</v>
      </c>
      <c r="Q9" s="109">
        <v>35530</v>
      </c>
      <c r="R9" s="135">
        <f t="shared" si="7"/>
        <v>7.4498134068818736E-2</v>
      </c>
      <c r="S9" s="136">
        <f t="shared" si="3"/>
        <v>7.2762243472265065E-2</v>
      </c>
      <c r="T9" s="136">
        <f t="shared" si="4"/>
        <v>9.7157331832254432E-2</v>
      </c>
      <c r="U9" s="137">
        <f t="shared" si="8"/>
        <v>0.3352712505255297</v>
      </c>
      <c r="V9" s="61"/>
      <c r="W9" s="138">
        <f t="shared" si="9"/>
        <v>0.6242726517040732</v>
      </c>
      <c r="X9" s="138">
        <f t="shared" si="10"/>
        <v>0.51477404403244498</v>
      </c>
      <c r="Z9" s="124" t="s">
        <v>37</v>
      </c>
      <c r="AA9" s="139" t="s">
        <v>9</v>
      </c>
      <c r="AC9" s="132"/>
      <c r="AD9" s="133"/>
      <c r="AE9" s="133"/>
      <c r="AG9" s="132"/>
      <c r="AH9" s="133"/>
      <c r="AI9" s="133"/>
    </row>
    <row r="10" spans="1:35" s="43" customFormat="1" ht="15.5" x14ac:dyDescent="0.35">
      <c r="A10" s="119" t="s">
        <v>10</v>
      </c>
      <c r="B10" s="107">
        <v>653</v>
      </c>
      <c r="C10" s="107">
        <v>773</v>
      </c>
      <c r="D10" s="123">
        <f t="shared" si="5"/>
        <v>0.18376722817764166</v>
      </c>
      <c r="E10" s="52"/>
      <c r="F10" s="128">
        <v>1182</v>
      </c>
      <c r="G10" s="107">
        <v>1084</v>
      </c>
      <c r="H10" s="24">
        <f t="shared" si="0"/>
        <v>-9.0405904059040587E-2</v>
      </c>
      <c r="I10" s="54"/>
      <c r="J10" s="108" t="s">
        <v>38</v>
      </c>
      <c r="K10" s="46"/>
      <c r="L10" s="130">
        <f t="shared" si="1"/>
        <v>1835</v>
      </c>
      <c r="M10" s="131">
        <f t="shared" si="2"/>
        <v>1857</v>
      </c>
      <c r="N10" s="24">
        <f t="shared" si="6"/>
        <v>1.1847065158858373E-2</v>
      </c>
      <c r="O10" s="4"/>
      <c r="P10" s="127">
        <v>7934.4</v>
      </c>
      <c r="Q10" s="109">
        <v>7362</v>
      </c>
      <c r="R10" s="135">
        <f t="shared" si="7"/>
        <v>-7.2141560798548054E-2</v>
      </c>
      <c r="S10" s="136">
        <f t="shared" si="3"/>
        <v>0.14897156684815488</v>
      </c>
      <c r="T10" s="136">
        <f t="shared" si="4"/>
        <v>0.14724259712034773</v>
      </c>
      <c r="U10" s="137">
        <f t="shared" si="8"/>
        <v>-1.1606038416508467E-2</v>
      </c>
      <c r="V10" s="61"/>
      <c r="W10" s="138">
        <f t="shared" si="9"/>
        <v>0.55245346869712353</v>
      </c>
      <c r="X10" s="138">
        <f t="shared" si="10"/>
        <v>0.71309963099630991</v>
      </c>
      <c r="Z10" s="124" t="s">
        <v>38</v>
      </c>
      <c r="AA10" s="139" t="s">
        <v>10</v>
      </c>
      <c r="AC10" s="132"/>
      <c r="AD10" s="133"/>
      <c r="AE10" s="133"/>
      <c r="AG10" s="132"/>
      <c r="AH10" s="133"/>
      <c r="AI10" s="133"/>
    </row>
    <row r="11" spans="1:35" s="43" customFormat="1" ht="15.5" x14ac:dyDescent="0.35">
      <c r="A11" s="119" t="s">
        <v>11</v>
      </c>
      <c r="B11" s="107">
        <v>932</v>
      </c>
      <c r="C11" s="107">
        <v>1440</v>
      </c>
      <c r="D11" s="123">
        <f t="shared" si="5"/>
        <v>0.54506437768240346</v>
      </c>
      <c r="E11" s="52"/>
      <c r="F11" s="128">
        <v>4282</v>
      </c>
      <c r="G11" s="107">
        <v>3889</v>
      </c>
      <c r="H11" s="24">
        <f t="shared" si="0"/>
        <v>-0.10105425559269735</v>
      </c>
      <c r="I11" s="54"/>
      <c r="J11" s="108" t="s">
        <v>37</v>
      </c>
      <c r="K11" s="46"/>
      <c r="L11" s="130">
        <f t="shared" si="1"/>
        <v>5214</v>
      </c>
      <c r="M11" s="131">
        <f t="shared" si="2"/>
        <v>5329</v>
      </c>
      <c r="N11" s="24">
        <f t="shared" si="6"/>
        <v>2.1580033777444173E-2</v>
      </c>
      <c r="O11" s="4"/>
      <c r="P11" s="127">
        <v>31729.1</v>
      </c>
      <c r="Q11" s="109">
        <v>31571</v>
      </c>
      <c r="R11" s="135">
        <f t="shared" si="7"/>
        <v>-4.9828075804229733E-3</v>
      </c>
      <c r="S11" s="136">
        <f t="shared" si="3"/>
        <v>0.13495497823764305</v>
      </c>
      <c r="T11" s="136">
        <f t="shared" si="4"/>
        <v>0.12318266763802224</v>
      </c>
      <c r="U11" s="137">
        <f t="shared" si="8"/>
        <v>-8.7231391930506427E-2</v>
      </c>
      <c r="V11" s="61"/>
      <c r="W11" s="138">
        <f t="shared" si="9"/>
        <v>0.21765530126109295</v>
      </c>
      <c r="X11" s="138">
        <f t="shared" si="10"/>
        <v>0.37027513499614295</v>
      </c>
      <c r="Z11" s="124" t="s">
        <v>37</v>
      </c>
      <c r="AA11" s="139" t="s">
        <v>11</v>
      </c>
      <c r="AC11" s="132"/>
      <c r="AD11" s="133"/>
      <c r="AE11" s="133"/>
      <c r="AG11" s="132"/>
      <c r="AH11" s="133"/>
      <c r="AI11" s="133"/>
    </row>
    <row r="12" spans="1:35" s="43" customFormat="1" ht="15.5" x14ac:dyDescent="0.35">
      <c r="A12" s="119" t="s">
        <v>12</v>
      </c>
      <c r="B12" s="107">
        <v>1158</v>
      </c>
      <c r="C12" s="107">
        <v>1117</v>
      </c>
      <c r="D12" s="123">
        <f t="shared" si="5"/>
        <v>-3.5405872193436959E-2</v>
      </c>
      <c r="E12" s="52"/>
      <c r="F12" s="128">
        <v>674</v>
      </c>
      <c r="G12" s="107">
        <v>797</v>
      </c>
      <c r="H12" s="24">
        <f t="shared" si="0"/>
        <v>0.15432873274780426</v>
      </c>
      <c r="I12" s="54"/>
      <c r="J12" s="108" t="s">
        <v>38</v>
      </c>
      <c r="K12" s="46"/>
      <c r="L12" s="130">
        <f t="shared" si="1"/>
        <v>1832</v>
      </c>
      <c r="M12" s="131">
        <f t="shared" si="2"/>
        <v>1914</v>
      </c>
      <c r="N12" s="24">
        <f t="shared" si="6"/>
        <v>4.2842215256008356E-2</v>
      </c>
      <c r="O12" s="4"/>
      <c r="P12" s="127">
        <v>23742.7</v>
      </c>
      <c r="Q12" s="109">
        <v>23606</v>
      </c>
      <c r="R12" s="135">
        <f t="shared" si="7"/>
        <v>-5.7575591655540746E-3</v>
      </c>
      <c r="S12" s="136">
        <f t="shared" si="3"/>
        <v>2.8387672842600041E-2</v>
      </c>
      <c r="T12" s="136">
        <f t="shared" si="4"/>
        <v>3.376260272811997E-2</v>
      </c>
      <c r="U12" s="137">
        <f t="shared" si="8"/>
        <v>0.18934027862453118</v>
      </c>
      <c r="V12" s="61"/>
      <c r="W12" s="138">
        <f t="shared" si="9"/>
        <v>1.7181008902077151</v>
      </c>
      <c r="X12" s="138">
        <f t="shared" si="10"/>
        <v>1.4015056461731492</v>
      </c>
      <c r="Z12" s="124" t="s">
        <v>38</v>
      </c>
      <c r="AA12" s="139" t="s">
        <v>12</v>
      </c>
      <c r="AC12" s="132"/>
      <c r="AD12" s="133"/>
      <c r="AE12" s="133"/>
      <c r="AG12" s="132"/>
      <c r="AH12" s="133"/>
      <c r="AI12" s="133"/>
    </row>
    <row r="13" spans="1:35" s="43" customFormat="1" ht="15.5" x14ac:dyDescent="0.35">
      <c r="A13" s="119" t="s">
        <v>13</v>
      </c>
      <c r="B13" s="107">
        <v>98</v>
      </c>
      <c r="C13" s="107">
        <v>283</v>
      </c>
      <c r="D13" s="123">
        <f t="shared" si="5"/>
        <v>1.8877551020408163</v>
      </c>
      <c r="E13" s="52"/>
      <c r="F13" s="128">
        <v>108</v>
      </c>
      <c r="G13" s="107">
        <v>179</v>
      </c>
      <c r="H13" s="24">
        <f t="shared" si="0"/>
        <v>0.39664804469273746</v>
      </c>
      <c r="I13" s="54"/>
      <c r="J13" s="108" t="s">
        <v>38</v>
      </c>
      <c r="K13" s="46"/>
      <c r="L13" s="130">
        <f t="shared" si="1"/>
        <v>206</v>
      </c>
      <c r="M13" s="131">
        <f t="shared" si="2"/>
        <v>462</v>
      </c>
      <c r="N13" s="24">
        <f t="shared" si="6"/>
        <v>0.55411255411255411</v>
      </c>
      <c r="O13" s="4"/>
      <c r="P13" s="127">
        <v>1133</v>
      </c>
      <c r="Q13" s="109">
        <v>1107</v>
      </c>
      <c r="R13" s="135">
        <f t="shared" si="7"/>
        <v>-2.2947925860547221E-2</v>
      </c>
      <c r="S13" s="136">
        <f t="shared" si="3"/>
        <v>9.5322153574580765E-2</v>
      </c>
      <c r="T13" s="136">
        <f t="shared" si="4"/>
        <v>0.16169828364950317</v>
      </c>
      <c r="U13" s="137">
        <f t="shared" si="8"/>
        <v>0.69633477198969518</v>
      </c>
      <c r="V13" s="61"/>
      <c r="W13" s="138">
        <f t="shared" si="9"/>
        <v>0.90740740740740744</v>
      </c>
      <c r="X13" s="138">
        <f t="shared" si="10"/>
        <v>1.5810055865921788</v>
      </c>
      <c r="Z13" s="124" t="s">
        <v>38</v>
      </c>
      <c r="AA13" s="139" t="s">
        <v>13</v>
      </c>
      <c r="AC13" s="132"/>
      <c r="AD13" s="133"/>
      <c r="AE13" s="133"/>
      <c r="AG13" s="132"/>
      <c r="AH13" s="133"/>
      <c r="AI13" s="133"/>
    </row>
    <row r="14" spans="1:35" s="43" customFormat="1" ht="15.5" x14ac:dyDescent="0.35">
      <c r="A14" s="119" t="s">
        <v>14</v>
      </c>
      <c r="B14" s="107">
        <v>798</v>
      </c>
      <c r="C14" s="107">
        <v>691</v>
      </c>
      <c r="D14" s="123">
        <f t="shared" si="5"/>
        <v>-0.13408521303258145</v>
      </c>
      <c r="E14" s="52"/>
      <c r="F14" s="128">
        <v>168</v>
      </c>
      <c r="G14" s="107">
        <v>584</v>
      </c>
      <c r="H14" s="24">
        <f t="shared" si="0"/>
        <v>0.71232876712328763</v>
      </c>
      <c r="I14" s="54"/>
      <c r="J14" s="108" t="s">
        <v>37</v>
      </c>
      <c r="K14" s="46"/>
      <c r="L14" s="130">
        <f t="shared" si="1"/>
        <v>966</v>
      </c>
      <c r="M14" s="131">
        <f t="shared" si="2"/>
        <v>1275</v>
      </c>
      <c r="N14" s="24">
        <f t="shared" si="6"/>
        <v>0.24235294117647058</v>
      </c>
      <c r="O14" s="4"/>
      <c r="P14" s="127">
        <v>6796.8</v>
      </c>
      <c r="Q14" s="109">
        <v>6701</v>
      </c>
      <c r="R14" s="135">
        <f t="shared" si="7"/>
        <v>-1.4094868173258029E-2</v>
      </c>
      <c r="S14" s="136">
        <f t="shared" si="3"/>
        <v>2.4717514124293783E-2</v>
      </c>
      <c r="T14" s="136">
        <f t="shared" si="4"/>
        <v>8.7151171466945232E-2</v>
      </c>
      <c r="U14" s="137">
        <f t="shared" si="8"/>
        <v>2.5258873942055562</v>
      </c>
      <c r="V14" s="61"/>
      <c r="W14" s="138">
        <f t="shared" si="9"/>
        <v>4.75</v>
      </c>
      <c r="X14" s="138">
        <f t="shared" si="10"/>
        <v>1.1832191780821917</v>
      </c>
      <c r="Z14" s="124" t="s">
        <v>37</v>
      </c>
      <c r="AA14" s="139" t="s">
        <v>14</v>
      </c>
      <c r="AC14" s="132"/>
      <c r="AD14" s="133"/>
      <c r="AE14" s="133"/>
      <c r="AG14" s="132"/>
      <c r="AH14" s="133"/>
      <c r="AI14" s="133"/>
    </row>
    <row r="15" spans="1:35" s="43" customFormat="1" ht="15.5" x14ac:dyDescent="0.35">
      <c r="A15" s="119" t="s">
        <v>15</v>
      </c>
      <c r="B15" s="107">
        <v>29</v>
      </c>
      <c r="C15" s="107">
        <v>43</v>
      </c>
      <c r="D15" s="123">
        <f t="shared" si="5"/>
        <v>0.48275862068965519</v>
      </c>
      <c r="E15" s="52"/>
      <c r="F15" s="128">
        <v>29</v>
      </c>
      <c r="G15" s="107">
        <v>28</v>
      </c>
      <c r="H15" s="24">
        <f t="shared" si="0"/>
        <v>-3.5714285714285712E-2</v>
      </c>
      <c r="I15" s="54"/>
      <c r="J15" s="108" t="s">
        <v>37</v>
      </c>
      <c r="K15" s="46"/>
      <c r="L15" s="130">
        <f t="shared" si="1"/>
        <v>58</v>
      </c>
      <c r="M15" s="131">
        <f t="shared" si="2"/>
        <v>71</v>
      </c>
      <c r="N15" s="24">
        <f t="shared" si="6"/>
        <v>0.18309859154929578</v>
      </c>
      <c r="O15" s="4"/>
      <c r="P15" s="127">
        <v>90</v>
      </c>
      <c r="Q15" s="109">
        <v>90</v>
      </c>
      <c r="R15" s="135">
        <f t="shared" si="7"/>
        <v>0</v>
      </c>
      <c r="S15" s="136">
        <f t="shared" si="3"/>
        <v>0.32222222222222224</v>
      </c>
      <c r="T15" s="136">
        <f t="shared" si="4"/>
        <v>0.31111111111111112</v>
      </c>
      <c r="U15" s="137">
        <f t="shared" si="8"/>
        <v>-3.4482758620689703E-2</v>
      </c>
      <c r="V15" s="61"/>
      <c r="W15" s="138">
        <f t="shared" si="9"/>
        <v>1</v>
      </c>
      <c r="X15" s="138">
        <f t="shared" si="10"/>
        <v>1.5357142857142858</v>
      </c>
      <c r="Z15" s="124" t="s">
        <v>37</v>
      </c>
      <c r="AA15" s="139" t="s">
        <v>15</v>
      </c>
      <c r="AC15" s="132"/>
      <c r="AD15" s="133"/>
      <c r="AE15" s="133"/>
      <c r="AG15" s="132"/>
      <c r="AH15" s="133"/>
      <c r="AI15" s="133"/>
    </row>
    <row r="16" spans="1:35" s="43" customFormat="1" ht="15.5" x14ac:dyDescent="0.35">
      <c r="A16" s="119" t="s">
        <v>16</v>
      </c>
      <c r="B16" s="107">
        <v>1458</v>
      </c>
      <c r="C16" s="107">
        <v>1626</v>
      </c>
      <c r="D16" s="123">
        <f t="shared" si="5"/>
        <v>0.11522633744855967</v>
      </c>
      <c r="E16" s="52"/>
      <c r="F16" s="128">
        <v>574</v>
      </c>
      <c r="G16" s="107">
        <v>871</v>
      </c>
      <c r="H16" s="24">
        <f t="shared" si="0"/>
        <v>0.34098737083811709</v>
      </c>
      <c r="I16" s="54"/>
      <c r="J16" s="108" t="s">
        <v>38</v>
      </c>
      <c r="K16" s="46"/>
      <c r="L16" s="130">
        <f t="shared" si="1"/>
        <v>2032</v>
      </c>
      <c r="M16" s="131">
        <f t="shared" si="2"/>
        <v>2497</v>
      </c>
      <c r="N16" s="24">
        <f t="shared" si="6"/>
        <v>0.18622346816179416</v>
      </c>
      <c r="O16" s="4"/>
      <c r="P16" s="127">
        <v>32801.300000000003</v>
      </c>
      <c r="Q16" s="109">
        <v>32409</v>
      </c>
      <c r="R16" s="135">
        <f t="shared" si="7"/>
        <v>-1.1959891833555465E-2</v>
      </c>
      <c r="S16" s="136">
        <f t="shared" ref="S16:S27" si="11">F16/P16</f>
        <v>1.7499306429928082E-2</v>
      </c>
      <c r="T16" s="136">
        <f t="shared" ref="T16:T27" si="12">G16/Q16</f>
        <v>2.6875250701965503E-2</v>
      </c>
      <c r="U16" s="137">
        <f t="shared" si="8"/>
        <v>0.53578947883341643</v>
      </c>
      <c r="V16" s="61"/>
      <c r="W16" s="138">
        <f t="shared" si="9"/>
        <v>2.5400696864111496</v>
      </c>
      <c r="X16" s="138">
        <f t="shared" si="10"/>
        <v>1.8668197474167623</v>
      </c>
      <c r="Z16" s="124" t="s">
        <v>38</v>
      </c>
      <c r="AA16" s="139" t="s">
        <v>16</v>
      </c>
      <c r="AC16" s="132"/>
      <c r="AD16" s="133"/>
      <c r="AE16" s="133"/>
      <c r="AG16" s="132"/>
      <c r="AH16" s="133"/>
      <c r="AI16" s="133"/>
    </row>
    <row r="17" spans="1:35" s="43" customFormat="1" ht="15.5" x14ac:dyDescent="0.35">
      <c r="A17" s="119" t="s">
        <v>17</v>
      </c>
      <c r="B17" s="107">
        <v>799</v>
      </c>
      <c r="C17" s="107">
        <v>897</v>
      </c>
      <c r="D17" s="123">
        <f t="shared" si="5"/>
        <v>0.12265331664580725</v>
      </c>
      <c r="E17" s="52"/>
      <c r="F17" s="128">
        <v>1434</v>
      </c>
      <c r="G17" s="107">
        <v>1903</v>
      </c>
      <c r="H17" s="24">
        <f t="shared" si="0"/>
        <v>0.2464529689963216</v>
      </c>
      <c r="I17" s="54"/>
      <c r="J17" s="108" t="s">
        <v>37</v>
      </c>
      <c r="K17" s="46"/>
      <c r="L17" s="130">
        <f t="shared" si="1"/>
        <v>2233</v>
      </c>
      <c r="M17" s="131">
        <f t="shared" si="2"/>
        <v>2800</v>
      </c>
      <c r="N17" s="24">
        <f t="shared" si="6"/>
        <v>0.20250000000000001</v>
      </c>
      <c r="O17" s="4"/>
      <c r="P17" s="127">
        <v>22975.9</v>
      </c>
      <c r="Q17" s="109">
        <v>23078</v>
      </c>
      <c r="R17" s="135">
        <f t="shared" si="7"/>
        <v>4.4437867504645533E-3</v>
      </c>
      <c r="S17" s="136">
        <f t="shared" si="11"/>
        <v>6.241322429154026E-2</v>
      </c>
      <c r="T17" s="136">
        <f t="shared" si="12"/>
        <v>8.2459485224022883E-2</v>
      </c>
      <c r="U17" s="137">
        <f t="shared" si="8"/>
        <v>0.32118611336027025</v>
      </c>
      <c r="V17" s="61"/>
      <c r="W17" s="138">
        <f t="shared" si="9"/>
        <v>0.55718270571827055</v>
      </c>
      <c r="X17" s="138">
        <f t="shared" si="10"/>
        <v>0.47136100893326327</v>
      </c>
      <c r="Z17" s="124" t="s">
        <v>37</v>
      </c>
      <c r="AA17" s="139" t="s">
        <v>17</v>
      </c>
      <c r="AC17" s="132"/>
      <c r="AD17" s="133"/>
      <c r="AE17" s="133"/>
      <c r="AG17" s="132"/>
      <c r="AH17" s="133"/>
      <c r="AI17" s="133"/>
    </row>
    <row r="18" spans="1:35" s="43" customFormat="1" ht="15.5" x14ac:dyDescent="0.35">
      <c r="A18" s="119" t="s">
        <v>18</v>
      </c>
      <c r="B18" s="107">
        <v>1957</v>
      </c>
      <c r="C18" s="107">
        <v>1894</v>
      </c>
      <c r="D18" s="123">
        <f t="shared" si="5"/>
        <v>-3.2192130812468064E-2</v>
      </c>
      <c r="E18" s="52"/>
      <c r="F18" s="128">
        <v>776</v>
      </c>
      <c r="G18" s="107">
        <v>797</v>
      </c>
      <c r="H18" s="24">
        <f t="shared" si="0"/>
        <v>2.6348808030112924E-2</v>
      </c>
      <c r="I18" s="54"/>
      <c r="J18" s="108" t="s">
        <v>37</v>
      </c>
      <c r="K18" s="46"/>
      <c r="L18" s="130">
        <f t="shared" si="1"/>
        <v>2733</v>
      </c>
      <c r="M18" s="131">
        <f t="shared" si="2"/>
        <v>2691</v>
      </c>
      <c r="N18" s="24">
        <f t="shared" si="6"/>
        <v>-1.560758082497213E-2</v>
      </c>
      <c r="O18" s="4"/>
      <c r="P18" s="127">
        <v>26413.8</v>
      </c>
      <c r="Q18" s="109">
        <v>26719</v>
      </c>
      <c r="R18" s="135">
        <f t="shared" si="7"/>
        <v>1.1554566173742542E-2</v>
      </c>
      <c r="S18" s="136">
        <f t="shared" si="11"/>
        <v>2.9378582407680834E-2</v>
      </c>
      <c r="T18" s="136">
        <f t="shared" si="12"/>
        <v>2.9828960664695536E-2</v>
      </c>
      <c r="U18" s="137">
        <f t="shared" si="8"/>
        <v>1.5330156192184211E-2</v>
      </c>
      <c r="V18" s="61"/>
      <c r="W18" s="138">
        <f t="shared" si="9"/>
        <v>2.5219072164948453</v>
      </c>
      <c r="X18" s="138">
        <f t="shared" si="10"/>
        <v>2.3764115432873276</v>
      </c>
      <c r="Z18" s="124" t="s">
        <v>37</v>
      </c>
      <c r="AA18" s="139" t="s">
        <v>18</v>
      </c>
      <c r="AC18" s="132"/>
      <c r="AD18" s="133"/>
      <c r="AE18" s="133"/>
      <c r="AG18" s="132"/>
      <c r="AH18" s="133"/>
      <c r="AI18" s="133"/>
    </row>
    <row r="19" spans="1:35" s="43" customFormat="1" ht="15.5" x14ac:dyDescent="0.35">
      <c r="A19" s="119" t="s">
        <v>19</v>
      </c>
      <c r="B19" s="107">
        <v>1468</v>
      </c>
      <c r="C19" s="107">
        <v>1784</v>
      </c>
      <c r="D19" s="123">
        <f t="shared" si="5"/>
        <v>0.21525885558583105</v>
      </c>
      <c r="E19" s="52"/>
      <c r="F19" s="128">
        <v>545</v>
      </c>
      <c r="G19" s="107">
        <v>490</v>
      </c>
      <c r="H19" s="24">
        <f t="shared" si="0"/>
        <v>-0.11224489795918367</v>
      </c>
      <c r="I19" s="54"/>
      <c r="J19" s="108" t="s">
        <v>37</v>
      </c>
      <c r="K19" s="46"/>
      <c r="L19" s="130">
        <f t="shared" si="1"/>
        <v>2013</v>
      </c>
      <c r="M19" s="131">
        <f t="shared" si="2"/>
        <v>2274</v>
      </c>
      <c r="N19" s="24">
        <f t="shared" si="6"/>
        <v>0.11477572559366754</v>
      </c>
      <c r="O19" s="4"/>
      <c r="P19" s="127">
        <v>17966.599999999999</v>
      </c>
      <c r="Q19" s="109">
        <v>17749</v>
      </c>
      <c r="R19" s="135">
        <f t="shared" si="7"/>
        <v>-1.2111362194293776E-2</v>
      </c>
      <c r="S19" s="136">
        <f t="shared" si="11"/>
        <v>3.0334064319348125E-2</v>
      </c>
      <c r="T19" s="136">
        <f t="shared" si="12"/>
        <v>2.7607189137416194E-2</v>
      </c>
      <c r="U19" s="137">
        <f t="shared" si="8"/>
        <v>-8.9894817694859144E-2</v>
      </c>
      <c r="V19" s="61"/>
      <c r="W19" s="138">
        <f t="shared" si="9"/>
        <v>2.6935779816513761</v>
      </c>
      <c r="X19" s="138">
        <f t="shared" si="10"/>
        <v>3.6408163265306124</v>
      </c>
      <c r="Z19" s="124" t="s">
        <v>37</v>
      </c>
      <c r="AA19" s="139" t="s">
        <v>19</v>
      </c>
      <c r="AC19" s="132"/>
      <c r="AD19" s="133"/>
      <c r="AE19" s="133"/>
      <c r="AG19" s="132"/>
      <c r="AH19" s="133"/>
      <c r="AI19" s="133"/>
    </row>
    <row r="20" spans="1:35" s="43" customFormat="1" ht="15.5" x14ac:dyDescent="0.35">
      <c r="A20" s="119" t="s">
        <v>20</v>
      </c>
      <c r="B20" s="107">
        <v>1362</v>
      </c>
      <c r="C20" s="107">
        <v>2240</v>
      </c>
      <c r="D20" s="123">
        <f t="shared" si="5"/>
        <v>0.64464023494860501</v>
      </c>
      <c r="E20" s="52"/>
      <c r="F20" s="128">
        <v>759</v>
      </c>
      <c r="G20" s="107">
        <v>650</v>
      </c>
      <c r="H20" s="24">
        <f t="shared" si="0"/>
        <v>-0.1676923076923077</v>
      </c>
      <c r="I20" s="54"/>
      <c r="J20" s="108" t="s">
        <v>38</v>
      </c>
      <c r="K20" s="46"/>
      <c r="L20" s="130">
        <f t="shared" si="1"/>
        <v>2121</v>
      </c>
      <c r="M20" s="131">
        <f t="shared" si="2"/>
        <v>2890</v>
      </c>
      <c r="N20" s="24">
        <f t="shared" si="6"/>
        <v>0.2660899653979239</v>
      </c>
      <c r="O20" s="4"/>
      <c r="P20" s="127">
        <v>31811.9</v>
      </c>
      <c r="Q20" s="109">
        <v>31988</v>
      </c>
      <c r="R20" s="135">
        <f t="shared" si="7"/>
        <v>5.5356643268713451E-3</v>
      </c>
      <c r="S20" s="136">
        <f t="shared" si="11"/>
        <v>2.385899616181366E-2</v>
      </c>
      <c r="T20" s="136">
        <f t="shared" si="12"/>
        <v>2.032012004501688E-2</v>
      </c>
      <c r="U20" s="137">
        <f t="shared" si="8"/>
        <v>-0.14832460229239461</v>
      </c>
      <c r="V20" s="61"/>
      <c r="W20" s="138">
        <f t="shared" si="9"/>
        <v>1.7944664031620554</v>
      </c>
      <c r="X20" s="138">
        <f t="shared" si="10"/>
        <v>3.4461538461538463</v>
      </c>
      <c r="Z20" s="124" t="s">
        <v>38</v>
      </c>
      <c r="AA20" s="139" t="s">
        <v>20</v>
      </c>
      <c r="AC20" s="132"/>
      <c r="AD20" s="133"/>
      <c r="AE20" s="133"/>
      <c r="AG20" s="132"/>
      <c r="AH20" s="133"/>
      <c r="AI20" s="133"/>
    </row>
    <row r="21" spans="1:35" s="43" customFormat="1" ht="15.5" x14ac:dyDescent="0.35">
      <c r="A21" s="119" t="s">
        <v>21</v>
      </c>
      <c r="B21" s="107">
        <v>1725</v>
      </c>
      <c r="C21" s="107">
        <v>2058</v>
      </c>
      <c r="D21" s="123">
        <f t="shared" si="5"/>
        <v>0.19304347826086957</v>
      </c>
      <c r="E21" s="52"/>
      <c r="F21" s="128">
        <v>2470</v>
      </c>
      <c r="G21" s="107">
        <v>2757</v>
      </c>
      <c r="H21" s="24">
        <f t="shared" si="0"/>
        <v>0.10409865796155242</v>
      </c>
      <c r="I21" s="54"/>
      <c r="J21" s="108" t="s">
        <v>37</v>
      </c>
      <c r="K21" s="46"/>
      <c r="L21" s="130">
        <f t="shared" si="1"/>
        <v>4195</v>
      </c>
      <c r="M21" s="131">
        <f t="shared" si="2"/>
        <v>4815</v>
      </c>
      <c r="N21" s="24">
        <f t="shared" si="6"/>
        <v>0.12876427829698858</v>
      </c>
      <c r="O21" s="4"/>
      <c r="P21" s="140">
        <v>24887</v>
      </c>
      <c r="Q21" s="109">
        <v>25094</v>
      </c>
      <c r="R21" s="135">
        <f t="shared" si="7"/>
        <v>8.3175955318037526E-3</v>
      </c>
      <c r="S21" s="136">
        <f t="shared" si="11"/>
        <v>9.9248603688672804E-2</v>
      </c>
      <c r="T21" s="136">
        <f t="shared" si="12"/>
        <v>0.10986690045429186</v>
      </c>
      <c r="U21" s="137">
        <f t="shared" si="8"/>
        <v>0.10698686299836493</v>
      </c>
      <c r="V21" s="61"/>
      <c r="W21" s="138">
        <f t="shared" si="9"/>
        <v>0.69838056680161942</v>
      </c>
      <c r="X21" s="138">
        <f t="shared" si="10"/>
        <v>0.74646354733405873</v>
      </c>
      <c r="Z21" s="124" t="s">
        <v>37</v>
      </c>
      <c r="AA21" s="139" t="s">
        <v>21</v>
      </c>
      <c r="AC21" s="132"/>
      <c r="AD21" s="133"/>
      <c r="AE21" s="133"/>
      <c r="AG21" s="132"/>
      <c r="AH21" s="133"/>
      <c r="AI21" s="133"/>
    </row>
    <row r="22" spans="1:35" s="43" customFormat="1" ht="15.5" x14ac:dyDescent="0.35">
      <c r="A22" s="119" t="s">
        <v>22</v>
      </c>
      <c r="B22" s="107">
        <v>1272</v>
      </c>
      <c r="C22" s="107">
        <v>1520</v>
      </c>
      <c r="D22" s="123">
        <f t="shared" si="5"/>
        <v>0.19496855345911951</v>
      </c>
      <c r="E22" s="52"/>
      <c r="F22" s="128">
        <v>1099</v>
      </c>
      <c r="G22" s="107">
        <v>1287</v>
      </c>
      <c r="H22" s="24">
        <f t="shared" si="0"/>
        <v>0.14607614607614608</v>
      </c>
      <c r="I22" s="54"/>
      <c r="J22" s="108" t="s">
        <v>38</v>
      </c>
      <c r="K22" s="46"/>
      <c r="L22" s="130">
        <f t="shared" si="1"/>
        <v>2371</v>
      </c>
      <c r="M22" s="131">
        <f t="shared" si="2"/>
        <v>2807</v>
      </c>
      <c r="N22" s="24">
        <f t="shared" si="6"/>
        <v>0.15532597078731741</v>
      </c>
      <c r="O22" s="4"/>
      <c r="P22" s="127">
        <v>28196.1</v>
      </c>
      <c r="Q22" s="109">
        <v>27979</v>
      </c>
      <c r="R22" s="135">
        <f t="shared" si="7"/>
        <v>-7.6996464049992218E-3</v>
      </c>
      <c r="S22" s="136">
        <f t="shared" si="11"/>
        <v>3.8977021644837406E-2</v>
      </c>
      <c r="T22" s="136">
        <f t="shared" si="12"/>
        <v>4.5998784802887882E-2</v>
      </c>
      <c r="U22" s="137">
        <f t="shared" si="8"/>
        <v>0.18015135230273616</v>
      </c>
      <c r="V22" s="61"/>
      <c r="W22" s="138">
        <f t="shared" si="9"/>
        <v>1.1574158325750683</v>
      </c>
      <c r="X22" s="138">
        <f t="shared" si="10"/>
        <v>1.1810411810411809</v>
      </c>
      <c r="Z22" s="124" t="s">
        <v>38</v>
      </c>
      <c r="AA22" s="139" t="s">
        <v>22</v>
      </c>
      <c r="AC22" s="132"/>
      <c r="AD22" s="133"/>
      <c r="AE22" s="133"/>
      <c r="AG22" s="132"/>
      <c r="AH22" s="133"/>
      <c r="AI22" s="133"/>
    </row>
    <row r="23" spans="1:35" s="43" customFormat="1" ht="15.5" x14ac:dyDescent="0.35">
      <c r="A23" s="119" t="s">
        <v>23</v>
      </c>
      <c r="B23" s="107">
        <v>674</v>
      </c>
      <c r="C23" s="107">
        <v>704</v>
      </c>
      <c r="D23" s="123">
        <f t="shared" si="5"/>
        <v>4.4510385756676561E-2</v>
      </c>
      <c r="E23" s="52"/>
      <c r="F23" s="128">
        <v>2309</v>
      </c>
      <c r="G23" s="107">
        <v>2247</v>
      </c>
      <c r="H23" s="24">
        <f t="shared" si="0"/>
        <v>-2.7592345349354695E-2</v>
      </c>
      <c r="I23" s="54"/>
      <c r="J23" s="108" t="s">
        <v>37</v>
      </c>
      <c r="K23" s="46"/>
      <c r="L23" s="130">
        <f t="shared" si="1"/>
        <v>2983</v>
      </c>
      <c r="M23" s="131">
        <f t="shared" si="2"/>
        <v>2951</v>
      </c>
      <c r="N23" s="24">
        <f t="shared" si="6"/>
        <v>-1.0843781768891902E-2</v>
      </c>
      <c r="O23" s="4"/>
      <c r="P23" s="127">
        <v>21527.599999999999</v>
      </c>
      <c r="Q23" s="109">
        <v>21204</v>
      </c>
      <c r="R23" s="135">
        <f t="shared" si="7"/>
        <v>-1.5031866069603605E-2</v>
      </c>
      <c r="S23" s="136">
        <f t="shared" si="11"/>
        <v>0.10725765993422398</v>
      </c>
      <c r="T23" s="136">
        <f t="shared" si="12"/>
        <v>0.10597057159026599</v>
      </c>
      <c r="U23" s="137">
        <f t="shared" si="8"/>
        <v>-1.1999966666691245E-2</v>
      </c>
      <c r="V23" s="61"/>
      <c r="W23" s="138">
        <f t="shared" si="9"/>
        <v>0.29190125595495886</v>
      </c>
      <c r="X23" s="138">
        <f t="shared" si="10"/>
        <v>0.31330663106364043</v>
      </c>
      <c r="Z23" s="124" t="s">
        <v>37</v>
      </c>
      <c r="AA23" s="139" t="s">
        <v>23</v>
      </c>
      <c r="AC23" s="132"/>
      <c r="AD23" s="133"/>
      <c r="AE23" s="133"/>
      <c r="AG23" s="132"/>
      <c r="AH23" s="133"/>
      <c r="AI23" s="133"/>
    </row>
    <row r="24" spans="1:35" s="43" customFormat="1" ht="15.5" x14ac:dyDescent="0.35">
      <c r="A24" s="119" t="s">
        <v>24</v>
      </c>
      <c r="B24" s="107">
        <v>949</v>
      </c>
      <c r="C24" s="107">
        <v>784</v>
      </c>
      <c r="D24" s="123">
        <f t="shared" si="5"/>
        <v>-0.17386722866174922</v>
      </c>
      <c r="E24" s="52"/>
      <c r="F24" s="128">
        <v>199</v>
      </c>
      <c r="G24" s="107">
        <v>443</v>
      </c>
      <c r="H24" s="24">
        <f t="shared" si="0"/>
        <v>0.55079006772009032</v>
      </c>
      <c r="I24" s="54"/>
      <c r="J24" s="108" t="s">
        <v>37</v>
      </c>
      <c r="K24" s="46"/>
      <c r="L24" s="130">
        <f t="shared" si="1"/>
        <v>1148</v>
      </c>
      <c r="M24" s="131">
        <f t="shared" si="2"/>
        <v>1227</v>
      </c>
      <c r="N24" s="24">
        <f t="shared" si="6"/>
        <v>6.4384678076609622E-2</v>
      </c>
      <c r="O24" s="4"/>
      <c r="P24" s="127">
        <v>11671.7</v>
      </c>
      <c r="Q24" s="109">
        <v>12288</v>
      </c>
      <c r="R24" s="135">
        <f t="shared" si="7"/>
        <v>5.2802933591507596E-2</v>
      </c>
      <c r="S24" s="136">
        <f t="shared" si="11"/>
        <v>1.7049787091854656E-2</v>
      </c>
      <c r="T24" s="136">
        <f t="shared" si="12"/>
        <v>3.6051432291666664E-2</v>
      </c>
      <c r="U24" s="137">
        <f t="shared" si="8"/>
        <v>1.1144799109479691</v>
      </c>
      <c r="V24" s="61"/>
      <c r="W24" s="138">
        <f t="shared" si="9"/>
        <v>4.7688442211055273</v>
      </c>
      <c r="X24" s="138">
        <f t="shared" si="10"/>
        <v>1.7697516930022574</v>
      </c>
      <c r="Z24" s="124" t="s">
        <v>37</v>
      </c>
      <c r="AA24" s="139" t="s">
        <v>24</v>
      </c>
      <c r="AC24" s="132"/>
      <c r="AD24" s="133"/>
      <c r="AE24" s="133"/>
      <c r="AG24" s="132"/>
      <c r="AH24" s="133"/>
      <c r="AI24" s="133"/>
    </row>
    <row r="25" spans="1:35" s="43" customFormat="1" ht="15.5" x14ac:dyDescent="0.35">
      <c r="A25" s="119" t="s">
        <v>25</v>
      </c>
      <c r="B25" s="107">
        <v>693</v>
      </c>
      <c r="C25" s="107">
        <v>954</v>
      </c>
      <c r="D25" s="123">
        <f t="shared" si="5"/>
        <v>0.37662337662337664</v>
      </c>
      <c r="E25" s="52"/>
      <c r="F25" s="128">
        <v>818</v>
      </c>
      <c r="G25" s="107">
        <v>1672</v>
      </c>
      <c r="H25" s="24">
        <f t="shared" si="0"/>
        <v>0.51076555023923442</v>
      </c>
      <c r="I25" s="54"/>
      <c r="J25" s="108" t="s">
        <v>37</v>
      </c>
      <c r="K25" s="46"/>
      <c r="L25" s="130">
        <f t="shared" si="1"/>
        <v>1511</v>
      </c>
      <c r="M25" s="131">
        <f t="shared" si="2"/>
        <v>2626</v>
      </c>
      <c r="N25" s="24">
        <f t="shared" si="6"/>
        <v>0.42460015232292458</v>
      </c>
      <c r="O25" s="4"/>
      <c r="P25" s="127">
        <v>8646.2000000000007</v>
      </c>
      <c r="Q25" s="109">
        <v>8674</v>
      </c>
      <c r="R25" s="135">
        <f t="shared" si="7"/>
        <v>3.2152853276583089E-3</v>
      </c>
      <c r="S25" s="136">
        <f t="shared" si="11"/>
        <v>9.4608035900164228E-2</v>
      </c>
      <c r="T25" s="136">
        <f t="shared" si="12"/>
        <v>0.19275997233110445</v>
      </c>
      <c r="U25" s="137">
        <f t="shared" si="8"/>
        <v>1.037458768666498</v>
      </c>
      <c r="V25" s="61"/>
      <c r="W25" s="138">
        <f t="shared" si="9"/>
        <v>0.84718826405867975</v>
      </c>
      <c r="X25" s="138">
        <f t="shared" si="10"/>
        <v>0.57057416267942584</v>
      </c>
      <c r="Z25" s="124" t="s">
        <v>37</v>
      </c>
      <c r="AA25" s="139" t="s">
        <v>25</v>
      </c>
      <c r="AC25" s="132"/>
      <c r="AD25" s="133"/>
      <c r="AE25" s="133"/>
      <c r="AG25" s="132"/>
      <c r="AH25" s="133"/>
      <c r="AI25" s="133"/>
    </row>
    <row r="26" spans="1:35" s="43" customFormat="1" ht="15.5" x14ac:dyDescent="0.35">
      <c r="A26" s="119" t="s">
        <v>26</v>
      </c>
      <c r="B26" s="107">
        <v>905</v>
      </c>
      <c r="C26" s="107">
        <v>852</v>
      </c>
      <c r="D26" s="123">
        <f t="shared" si="5"/>
        <v>-5.856353591160221E-2</v>
      </c>
      <c r="E26" s="52"/>
      <c r="F26" s="128">
        <v>782</v>
      </c>
      <c r="G26" s="107">
        <v>725</v>
      </c>
      <c r="H26" s="24">
        <f t="shared" si="0"/>
        <v>-7.862068965517241E-2</v>
      </c>
      <c r="I26" s="54"/>
      <c r="J26" s="141" t="s">
        <v>37</v>
      </c>
      <c r="K26" s="46"/>
      <c r="L26" s="130">
        <f t="shared" si="1"/>
        <v>1687</v>
      </c>
      <c r="M26" s="131">
        <f t="shared" si="2"/>
        <v>1577</v>
      </c>
      <c r="N26" s="24">
        <f>(M26-L26)/M26</f>
        <v>-6.9752694990488265E-2</v>
      </c>
      <c r="O26" s="4"/>
      <c r="P26" s="127">
        <v>8521</v>
      </c>
      <c r="Q26" s="109">
        <v>8760</v>
      </c>
      <c r="R26" s="135">
        <f t="shared" si="7"/>
        <v>2.8048351132496187E-2</v>
      </c>
      <c r="S26" s="136">
        <f t="shared" si="11"/>
        <v>9.177326604858585E-2</v>
      </c>
      <c r="T26" s="136">
        <f t="shared" si="12"/>
        <v>8.2762557077625573E-2</v>
      </c>
      <c r="U26" s="137">
        <f t="shared" si="8"/>
        <v>-9.8184464375386846E-2</v>
      </c>
      <c r="V26" s="61"/>
      <c r="W26" s="138">
        <f t="shared" si="9"/>
        <v>1.1572890025575449</v>
      </c>
      <c r="X26" s="138">
        <f t="shared" si="10"/>
        <v>1.1751724137931034</v>
      </c>
      <c r="Z26" s="142" t="s">
        <v>37</v>
      </c>
      <c r="AA26" s="143" t="s">
        <v>26</v>
      </c>
      <c r="AC26" s="132"/>
      <c r="AD26" s="133"/>
      <c r="AE26" s="133"/>
      <c r="AG26" s="132"/>
      <c r="AH26" s="133"/>
      <c r="AI26" s="133"/>
    </row>
    <row r="27" spans="1:35" ht="15.5" x14ac:dyDescent="0.35">
      <c r="A27" s="8" t="s">
        <v>126</v>
      </c>
      <c r="B27" s="16">
        <f>SUM(B3:B26)</f>
        <v>24234</v>
      </c>
      <c r="C27" s="16">
        <f>SUM(C3:C26)</f>
        <v>27887</v>
      </c>
      <c r="D27" s="18">
        <f t="shared" si="5"/>
        <v>0.15073863167450688</v>
      </c>
      <c r="E27" s="53"/>
      <c r="F27" s="21">
        <f>SUM(F3:F26)</f>
        <v>24065</v>
      </c>
      <c r="G27" s="16">
        <f>SUM(G3:G26)</f>
        <v>27631</v>
      </c>
      <c r="H27" s="22">
        <f t="shared" si="0"/>
        <v>0.12905794216640729</v>
      </c>
      <c r="I27" s="47"/>
      <c r="J27" s="49"/>
      <c r="K27" s="48"/>
      <c r="L27" s="21">
        <f>SUM(L3:L26)</f>
        <v>48299</v>
      </c>
      <c r="M27" s="16">
        <f>SUM(M3:M26)</f>
        <v>55518</v>
      </c>
      <c r="N27" s="24">
        <f>(M27-L27)/M27</f>
        <v>0.13002990021254368</v>
      </c>
      <c r="O27" s="4"/>
      <c r="P27" s="14">
        <v>419518.1</v>
      </c>
      <c r="Q27" s="15">
        <f>SUM(Q3:Q26)</f>
        <v>421154</v>
      </c>
      <c r="R27" s="35">
        <f t="shared" si="7"/>
        <v>3.8994741824012443E-3</v>
      </c>
      <c r="S27" s="31">
        <f t="shared" si="11"/>
        <v>5.736343676232325E-2</v>
      </c>
      <c r="T27" s="31">
        <f t="shared" si="12"/>
        <v>6.5607829914947971E-2</v>
      </c>
      <c r="U27" s="56">
        <f t="shared" si="8"/>
        <v>0.14372209229346075</v>
      </c>
      <c r="V27" s="61"/>
      <c r="W27" s="31"/>
      <c r="X27" s="31"/>
      <c r="Z27" s="49"/>
      <c r="AA27" s="50"/>
      <c r="AC27" s="68"/>
      <c r="AD27" s="69"/>
      <c r="AE27" s="69"/>
      <c r="AG27" s="68"/>
      <c r="AH27" s="69"/>
      <c r="AI27" s="69"/>
    </row>
    <row r="28" spans="1:35" ht="15.5" x14ac:dyDescent="0.35">
      <c r="B28" s="99" t="s">
        <v>31</v>
      </c>
      <c r="C28" s="99"/>
      <c r="D28" s="101"/>
      <c r="E28" s="39"/>
      <c r="F28" s="99" t="s">
        <v>30</v>
      </c>
      <c r="G28" s="99"/>
      <c r="H28" s="99"/>
      <c r="L28" s="99" t="s">
        <v>32</v>
      </c>
      <c r="M28" s="99"/>
      <c r="N28" s="99"/>
      <c r="O28" s="40"/>
      <c r="P28" s="102" t="s">
        <v>27</v>
      </c>
      <c r="Q28" s="102"/>
      <c r="R28" s="41"/>
      <c r="S28" s="97" t="s">
        <v>35</v>
      </c>
      <c r="T28" s="97"/>
      <c r="U28" s="98"/>
      <c r="V28" s="59"/>
      <c r="W28" s="62" t="s">
        <v>1</v>
      </c>
      <c r="X28" s="62" t="s">
        <v>2</v>
      </c>
      <c r="AC28" s="68"/>
      <c r="AD28" s="69"/>
      <c r="AE28" s="69"/>
      <c r="AG28" s="68"/>
      <c r="AH28" s="69"/>
      <c r="AI28" s="69"/>
    </row>
    <row r="29" spans="1:35" ht="31" x14ac:dyDescent="0.35">
      <c r="B29" s="10" t="s">
        <v>1</v>
      </c>
      <c r="C29" s="10" t="s">
        <v>2</v>
      </c>
      <c r="D29" s="17" t="s">
        <v>28</v>
      </c>
      <c r="E29" s="27"/>
      <c r="F29" s="19" t="s">
        <v>1</v>
      </c>
      <c r="G29" s="10" t="s">
        <v>2</v>
      </c>
      <c r="H29" s="10" t="s">
        <v>28</v>
      </c>
      <c r="L29" s="10" t="s">
        <v>1</v>
      </c>
      <c r="M29" s="10" t="s">
        <v>2</v>
      </c>
      <c r="N29" s="17" t="s">
        <v>28</v>
      </c>
      <c r="O29" s="27"/>
      <c r="P29" s="26" t="s">
        <v>33</v>
      </c>
      <c r="Q29" s="10" t="s">
        <v>34</v>
      </c>
      <c r="R29" s="10" t="s">
        <v>28</v>
      </c>
      <c r="S29" s="9" t="s">
        <v>1</v>
      </c>
      <c r="T29" s="32" t="s">
        <v>2</v>
      </c>
      <c r="U29" s="55" t="s">
        <v>28</v>
      </c>
      <c r="V29" s="58"/>
      <c r="W29" s="63"/>
      <c r="X29" s="63"/>
      <c r="AC29" s="68"/>
      <c r="AD29" s="69"/>
      <c r="AE29" s="69"/>
      <c r="AG29" s="68"/>
      <c r="AH29" s="69"/>
      <c r="AI29" s="69"/>
    </row>
    <row r="30" spans="1:35" ht="15.5" x14ac:dyDescent="0.35">
      <c r="A30" s="42"/>
      <c r="AC30" s="68"/>
      <c r="AD30" s="69"/>
      <c r="AE30" s="69"/>
      <c r="AG30" s="72"/>
      <c r="AH30" s="73"/>
      <c r="AI30" s="73"/>
    </row>
    <row r="31" spans="1:35" x14ac:dyDescent="0.35">
      <c r="A31" s="105"/>
    </row>
    <row r="32" spans="1:35" x14ac:dyDescent="0.35">
      <c r="X32" s="43"/>
      <c r="Y32" s="43"/>
      <c r="Z32" s="146"/>
    </row>
    <row r="33" spans="1:26" x14ac:dyDescent="0.35">
      <c r="X33" s="43"/>
      <c r="Y33" s="43"/>
      <c r="Z33" s="146"/>
    </row>
    <row r="34" spans="1:26" x14ac:dyDescent="0.35">
      <c r="A34" s="95"/>
      <c r="B34" s="95"/>
      <c r="X34" s="43"/>
      <c r="Y34" s="43"/>
      <c r="Z34" s="146"/>
    </row>
    <row r="35" spans="1:26" x14ac:dyDescent="0.35">
      <c r="A35" s="36"/>
      <c r="B35" s="36"/>
      <c r="C35" s="37"/>
      <c r="X35" s="43"/>
      <c r="Y35" s="43"/>
      <c r="Z35" s="146"/>
    </row>
    <row r="36" spans="1:26" x14ac:dyDescent="0.35">
      <c r="A36" s="34"/>
      <c r="B36" s="3"/>
      <c r="C36" s="29"/>
      <c r="X36" s="147"/>
      <c r="Y36" s="43"/>
      <c r="Z36" s="146"/>
    </row>
    <row r="37" spans="1:26" x14ac:dyDescent="0.35">
      <c r="A37" s="96"/>
      <c r="B37" s="96"/>
      <c r="X37" s="148"/>
      <c r="Y37" s="43"/>
      <c r="Z37" s="146"/>
    </row>
    <row r="38" spans="1:26" x14ac:dyDescent="0.35">
      <c r="A38" s="36"/>
      <c r="B38" s="36"/>
      <c r="C38" s="38"/>
      <c r="X38" s="43"/>
      <c r="Y38" s="43"/>
      <c r="Z38" s="146"/>
    </row>
    <row r="39" spans="1:26" x14ac:dyDescent="0.35">
      <c r="A39" s="3"/>
      <c r="B39" s="3"/>
      <c r="C39" s="29"/>
      <c r="X39" s="43"/>
      <c r="Y39" s="43"/>
      <c r="Z39" s="146"/>
    </row>
    <row r="40" spans="1:26" x14ac:dyDescent="0.35">
      <c r="A40" s="68"/>
      <c r="B40" s="69"/>
      <c r="C40" s="69"/>
      <c r="X40" s="149"/>
      <c r="Y40" s="43"/>
      <c r="Z40" s="146"/>
    </row>
    <row r="41" spans="1:26" x14ac:dyDescent="0.35">
      <c r="A41" s="68"/>
      <c r="B41" s="69"/>
      <c r="C41" s="69"/>
      <c r="X41" s="43"/>
      <c r="Y41" s="43"/>
      <c r="Z41" s="146"/>
    </row>
    <row r="42" spans="1:26" x14ac:dyDescent="0.35">
      <c r="A42" s="68"/>
      <c r="B42" s="69"/>
      <c r="C42" s="69"/>
    </row>
    <row r="43" spans="1:26" x14ac:dyDescent="0.35">
      <c r="A43" s="68"/>
      <c r="B43" s="69"/>
      <c r="C43" s="69"/>
    </row>
    <row r="44" spans="1:26" x14ac:dyDescent="0.35">
      <c r="A44" s="68"/>
      <c r="B44" s="69"/>
      <c r="C44" s="69"/>
    </row>
    <row r="45" spans="1:26" x14ac:dyDescent="0.35">
      <c r="A45" s="68"/>
      <c r="B45" s="69"/>
      <c r="C45" s="69"/>
    </row>
    <row r="46" spans="1:26" x14ac:dyDescent="0.35">
      <c r="A46" s="68"/>
      <c r="B46" s="69"/>
      <c r="C46" s="69"/>
    </row>
    <row r="47" spans="1:26" x14ac:dyDescent="0.35">
      <c r="A47" s="68"/>
      <c r="B47" s="69"/>
      <c r="C47" s="69"/>
    </row>
    <row r="48" spans="1:26" x14ac:dyDescent="0.35">
      <c r="A48" s="68"/>
      <c r="B48" s="69"/>
      <c r="C48" s="69"/>
    </row>
    <row r="49" spans="1:3" x14ac:dyDescent="0.35">
      <c r="A49" s="68"/>
      <c r="B49" s="69"/>
      <c r="C49" s="69"/>
    </row>
    <row r="50" spans="1:3" x14ac:dyDescent="0.35">
      <c r="A50" s="68"/>
      <c r="B50" s="69"/>
      <c r="C50" s="69"/>
    </row>
    <row r="51" spans="1:3" x14ac:dyDescent="0.35">
      <c r="A51" s="68"/>
      <c r="B51" s="69"/>
      <c r="C51" s="69"/>
    </row>
    <row r="52" spans="1:3" x14ac:dyDescent="0.35">
      <c r="A52" s="68"/>
      <c r="B52" s="69"/>
      <c r="C52" s="69"/>
    </row>
    <row r="53" spans="1:3" x14ac:dyDescent="0.35">
      <c r="A53" s="68"/>
      <c r="B53" s="69"/>
      <c r="C53" s="69"/>
    </row>
    <row r="54" spans="1:3" x14ac:dyDescent="0.35">
      <c r="A54" s="68"/>
      <c r="B54" s="69"/>
      <c r="C54" s="69"/>
    </row>
    <row r="55" spans="1:3" x14ac:dyDescent="0.35">
      <c r="A55" s="68"/>
      <c r="B55" s="69"/>
      <c r="C55" s="69"/>
    </row>
    <row r="56" spans="1:3" x14ac:dyDescent="0.35">
      <c r="A56" s="68"/>
      <c r="B56" s="69"/>
      <c r="C56" s="69"/>
    </row>
    <row r="57" spans="1:3" x14ac:dyDescent="0.35">
      <c r="A57" s="68"/>
      <c r="B57" s="69"/>
      <c r="C57" s="69"/>
    </row>
    <row r="58" spans="1:3" x14ac:dyDescent="0.35">
      <c r="A58" s="68"/>
      <c r="B58" s="69"/>
      <c r="C58" s="69"/>
    </row>
    <row r="59" spans="1:3" x14ac:dyDescent="0.35">
      <c r="A59" s="68"/>
      <c r="B59" s="69"/>
      <c r="C59" s="69"/>
    </row>
    <row r="60" spans="1:3" x14ac:dyDescent="0.35">
      <c r="A60" s="68"/>
      <c r="B60" s="69"/>
      <c r="C60" s="69"/>
    </row>
    <row r="61" spans="1:3" x14ac:dyDescent="0.35">
      <c r="A61" s="68"/>
      <c r="B61" s="69"/>
      <c r="C61" s="69"/>
    </row>
    <row r="62" spans="1:3" x14ac:dyDescent="0.35">
      <c r="A62" s="68"/>
      <c r="B62" s="69"/>
      <c r="C62" s="69"/>
    </row>
    <row r="63" spans="1:3" x14ac:dyDescent="0.35">
      <c r="A63" s="68"/>
      <c r="B63" s="69"/>
      <c r="C63" s="69"/>
    </row>
  </sheetData>
  <mergeCells count="13">
    <mergeCell ref="W1:X1"/>
    <mergeCell ref="A34:B34"/>
    <mergeCell ref="A37:B37"/>
    <mergeCell ref="S1:U1"/>
    <mergeCell ref="L1:N1"/>
    <mergeCell ref="F1:H1"/>
    <mergeCell ref="S28:U28"/>
    <mergeCell ref="B1:D1"/>
    <mergeCell ref="P1:Q1"/>
    <mergeCell ref="B28:D28"/>
    <mergeCell ref="F28:H28"/>
    <mergeCell ref="L28:N28"/>
    <mergeCell ref="P28:Q28"/>
  </mergeCells>
  <conditionalFormatting sqref="D3:E26 D27"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H3:H27">
    <cfRule type="cellIs" dxfId="25" priority="18" operator="lessThan">
      <formula>0</formula>
    </cfRule>
    <cfRule type="cellIs" dxfId="24" priority="19" operator="greaterThan">
      <formula>0</formula>
    </cfRule>
  </conditionalFormatting>
  <conditionalFormatting sqref="N3:O27">
    <cfRule type="cellIs" dxfId="23" priority="16" operator="lessThan">
      <formula>0</formula>
    </cfRule>
    <cfRule type="cellIs" dxfId="22" priority="17" operator="greaterThan">
      <formula>0</formula>
    </cfRule>
  </conditionalFormatting>
  <conditionalFormatting sqref="R3:R27"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J3:J26">
    <cfRule type="cellIs" dxfId="19" priority="11" operator="equal">
      <formula>"N"</formula>
    </cfRule>
  </conditionalFormatting>
  <conditionalFormatting sqref="Z3:Z26">
    <cfRule type="cellIs" dxfId="18" priority="10" operator="equal">
      <formula>"N"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I18" sqref="I18"/>
    </sheetView>
  </sheetViews>
  <sheetFormatPr defaultRowHeight="14.5" x14ac:dyDescent="0.35"/>
  <cols>
    <col min="1" max="1" width="17.36328125" customWidth="1"/>
    <col min="2" max="2" width="10.1796875" customWidth="1"/>
    <col min="3" max="3" width="4.6328125" customWidth="1"/>
    <col min="4" max="4" width="15.08984375" style="6" customWidth="1"/>
    <col min="5" max="5" width="11" customWidth="1"/>
    <col min="6" max="6" width="9.7265625" customWidth="1"/>
  </cols>
  <sheetData>
    <row r="1" spans="1:6" ht="62" x14ac:dyDescent="0.35">
      <c r="A1" s="8" t="s">
        <v>0</v>
      </c>
      <c r="B1" s="10" t="s">
        <v>125</v>
      </c>
      <c r="C1" s="28"/>
      <c r="D1" s="44" t="s">
        <v>36</v>
      </c>
      <c r="E1" s="10" t="s">
        <v>130</v>
      </c>
      <c r="F1" s="9" t="s">
        <v>124</v>
      </c>
    </row>
    <row r="2" spans="1:6" ht="15.5" x14ac:dyDescent="0.35">
      <c r="A2" s="106" t="s">
        <v>15</v>
      </c>
      <c r="B2" s="107">
        <v>28</v>
      </c>
      <c r="C2" s="54"/>
      <c r="D2" s="45" t="s">
        <v>37</v>
      </c>
      <c r="E2" s="13">
        <v>90</v>
      </c>
      <c r="F2" s="31">
        <f>B2/E2</f>
        <v>0.31111111111111112</v>
      </c>
    </row>
    <row r="3" spans="1:6" ht="15.5" x14ac:dyDescent="0.35">
      <c r="A3" s="106" t="s">
        <v>25</v>
      </c>
      <c r="B3" s="107">
        <v>1672</v>
      </c>
      <c r="C3" s="54"/>
      <c r="D3" s="45" t="s">
        <v>37</v>
      </c>
      <c r="E3" s="13">
        <v>8674</v>
      </c>
      <c r="F3" s="31">
        <f>B3/E3</f>
        <v>0.19275997233110445</v>
      </c>
    </row>
    <row r="4" spans="1:6" ht="15.5" x14ac:dyDescent="0.35">
      <c r="A4" s="106" t="s">
        <v>13</v>
      </c>
      <c r="B4" s="107">
        <v>179</v>
      </c>
      <c r="C4" s="54"/>
      <c r="D4" s="45" t="s">
        <v>38</v>
      </c>
      <c r="E4" s="13">
        <v>1107</v>
      </c>
      <c r="F4" s="31">
        <f>B4/E4</f>
        <v>0.16169828364950317</v>
      </c>
    </row>
    <row r="5" spans="1:6" ht="15.5" x14ac:dyDescent="0.35">
      <c r="A5" s="106" t="s">
        <v>10</v>
      </c>
      <c r="B5" s="107">
        <v>1084</v>
      </c>
      <c r="C5" s="54"/>
      <c r="D5" s="45" t="s">
        <v>38</v>
      </c>
      <c r="E5" s="13">
        <v>7362</v>
      </c>
      <c r="F5" s="31">
        <f>B5/E5</f>
        <v>0.14724259712034773</v>
      </c>
    </row>
    <row r="6" spans="1:6" ht="15.5" x14ac:dyDescent="0.35">
      <c r="A6" s="106" t="s">
        <v>11</v>
      </c>
      <c r="B6" s="107">
        <v>3889</v>
      </c>
      <c r="C6" s="54"/>
      <c r="D6" s="108" t="s">
        <v>37</v>
      </c>
      <c r="E6" s="109">
        <v>31571</v>
      </c>
      <c r="F6" s="31">
        <f>B6/E6</f>
        <v>0.12318266763802224</v>
      </c>
    </row>
    <row r="7" spans="1:6" ht="15.5" x14ac:dyDescent="0.35">
      <c r="A7" s="106" t="s">
        <v>21</v>
      </c>
      <c r="B7" s="107">
        <v>2757</v>
      </c>
      <c r="C7" s="54"/>
      <c r="D7" s="108" t="s">
        <v>37</v>
      </c>
      <c r="E7" s="109">
        <v>25094</v>
      </c>
      <c r="F7" s="31">
        <f>B7/E7</f>
        <v>0.10986690045429186</v>
      </c>
    </row>
    <row r="8" spans="1:6" ht="15.5" x14ac:dyDescent="0.35">
      <c r="A8" s="106" t="s">
        <v>23</v>
      </c>
      <c r="B8" s="107">
        <v>2247</v>
      </c>
      <c r="C8" s="54"/>
      <c r="D8" s="108" t="s">
        <v>37</v>
      </c>
      <c r="E8" s="109">
        <v>21204</v>
      </c>
      <c r="F8" s="31">
        <f>B8/E8</f>
        <v>0.10597057159026599</v>
      </c>
    </row>
    <row r="9" spans="1:6" ht="15.5" x14ac:dyDescent="0.35">
      <c r="A9" s="106" t="s">
        <v>9</v>
      </c>
      <c r="B9" s="107">
        <v>3452</v>
      </c>
      <c r="C9" s="54"/>
      <c r="D9" s="108" t="s">
        <v>37</v>
      </c>
      <c r="E9" s="109">
        <v>35530</v>
      </c>
      <c r="F9" s="31">
        <f>B9/E9</f>
        <v>9.7157331832254432E-2</v>
      </c>
    </row>
    <row r="10" spans="1:6" ht="15.5" x14ac:dyDescent="0.35">
      <c r="A10" s="106" t="s">
        <v>14</v>
      </c>
      <c r="B10" s="107">
        <v>584</v>
      </c>
      <c r="C10" s="54"/>
      <c r="D10" s="108" t="s">
        <v>37</v>
      </c>
      <c r="E10" s="109">
        <v>6701</v>
      </c>
      <c r="F10" s="31">
        <f>B10/E10</f>
        <v>8.7151171466945232E-2</v>
      </c>
    </row>
    <row r="11" spans="1:6" ht="15.5" x14ac:dyDescent="0.35">
      <c r="A11" s="106" t="s">
        <v>26</v>
      </c>
      <c r="B11" s="107">
        <v>725</v>
      </c>
      <c r="C11" s="54"/>
      <c r="D11" s="108" t="s">
        <v>37</v>
      </c>
      <c r="E11" s="109">
        <v>8760</v>
      </c>
      <c r="F11" s="31">
        <f>B11/E11</f>
        <v>8.2762557077625573E-2</v>
      </c>
    </row>
    <row r="12" spans="1:6" ht="15.5" x14ac:dyDescent="0.35">
      <c r="A12" s="106" t="s">
        <v>17</v>
      </c>
      <c r="B12" s="107">
        <v>1903</v>
      </c>
      <c r="C12" s="54"/>
      <c r="D12" s="108" t="s">
        <v>37</v>
      </c>
      <c r="E12" s="109">
        <v>23078</v>
      </c>
      <c r="F12" s="31">
        <f>B12/E12</f>
        <v>8.2459485224022883E-2</v>
      </c>
    </row>
    <row r="13" spans="1:6" ht="15.5" x14ac:dyDescent="0.35">
      <c r="A13" s="106" t="s">
        <v>4</v>
      </c>
      <c r="B13" s="107">
        <v>458</v>
      </c>
      <c r="C13" s="54"/>
      <c r="D13" s="45" t="s">
        <v>38</v>
      </c>
      <c r="E13" s="13">
        <v>6277</v>
      </c>
      <c r="F13" s="31">
        <f>B13/E13</f>
        <v>7.2964792098136055E-2</v>
      </c>
    </row>
    <row r="14" spans="1:6" ht="15.5" x14ac:dyDescent="0.35">
      <c r="A14" s="106" t="s">
        <v>3</v>
      </c>
      <c r="B14" s="107">
        <v>641</v>
      </c>
      <c r="C14" s="54"/>
      <c r="D14" s="45" t="s">
        <v>37</v>
      </c>
      <c r="E14" s="13">
        <v>9212</v>
      </c>
      <c r="F14" s="31">
        <f>B14/E14</f>
        <v>6.9583152409900137E-2</v>
      </c>
    </row>
    <row r="15" spans="1:6" ht="15.5" x14ac:dyDescent="0.35">
      <c r="A15" s="106" t="s">
        <v>6</v>
      </c>
      <c r="B15" s="107">
        <v>754</v>
      </c>
      <c r="C15" s="54"/>
      <c r="D15" s="45" t="s">
        <v>37</v>
      </c>
      <c r="E15" s="13">
        <v>12712</v>
      </c>
      <c r="F15" s="31">
        <f>B15/E15</f>
        <v>5.9314033983637507E-2</v>
      </c>
    </row>
    <row r="16" spans="1:6" ht="15.5" x14ac:dyDescent="0.35">
      <c r="A16" s="106" t="s">
        <v>8</v>
      </c>
      <c r="B16" s="107">
        <v>1059</v>
      </c>
      <c r="C16" s="54"/>
      <c r="D16" s="51" t="s">
        <v>38</v>
      </c>
      <c r="E16" s="109">
        <v>22236</v>
      </c>
      <c r="F16" s="31">
        <f>B16/E16</f>
        <v>4.7625472207231519E-2</v>
      </c>
    </row>
    <row r="17" spans="1:6" ht="15.5" x14ac:dyDescent="0.35">
      <c r="A17" s="106" t="s">
        <v>22</v>
      </c>
      <c r="B17" s="107">
        <v>1287</v>
      </c>
      <c r="C17" s="54"/>
      <c r="D17" s="51" t="s">
        <v>38</v>
      </c>
      <c r="E17" s="109">
        <v>27979</v>
      </c>
      <c r="F17" s="31">
        <f>B17/E17</f>
        <v>4.5998784802887882E-2</v>
      </c>
    </row>
    <row r="18" spans="1:6" ht="15.5" x14ac:dyDescent="0.35">
      <c r="A18" s="106" t="s">
        <v>7</v>
      </c>
      <c r="B18" s="107">
        <v>493</v>
      </c>
      <c r="C18" s="54"/>
      <c r="D18" s="51" t="s">
        <v>38</v>
      </c>
      <c r="E18" s="109">
        <v>12371</v>
      </c>
      <c r="F18" s="31">
        <f>B18/E18</f>
        <v>3.9851265055371433E-2</v>
      </c>
    </row>
    <row r="19" spans="1:6" ht="15.5" x14ac:dyDescent="0.35">
      <c r="A19" s="106" t="s">
        <v>24</v>
      </c>
      <c r="B19" s="107">
        <v>443</v>
      </c>
      <c r="C19" s="54"/>
      <c r="D19" s="108" t="s">
        <v>37</v>
      </c>
      <c r="E19" s="109">
        <v>12288</v>
      </c>
      <c r="F19" s="31">
        <f>B19/E19</f>
        <v>3.6051432291666664E-2</v>
      </c>
    </row>
    <row r="20" spans="1:6" ht="15.5" x14ac:dyDescent="0.35">
      <c r="A20" s="106" t="s">
        <v>12</v>
      </c>
      <c r="B20" s="107">
        <v>797</v>
      </c>
      <c r="C20" s="54"/>
      <c r="D20" s="45" t="s">
        <v>38</v>
      </c>
      <c r="E20" s="13">
        <v>23606</v>
      </c>
      <c r="F20" s="31">
        <f>B20/E20</f>
        <v>3.376260272811997E-2</v>
      </c>
    </row>
    <row r="21" spans="1:6" ht="15.5" x14ac:dyDescent="0.35">
      <c r="A21" s="106" t="s">
        <v>18</v>
      </c>
      <c r="B21" s="107">
        <v>797</v>
      </c>
      <c r="C21" s="54"/>
      <c r="D21" s="45" t="s">
        <v>37</v>
      </c>
      <c r="E21" s="13">
        <v>26719</v>
      </c>
      <c r="F21" s="31">
        <f>B21/E21</f>
        <v>2.9828960664695536E-2</v>
      </c>
    </row>
    <row r="22" spans="1:6" ht="15.5" x14ac:dyDescent="0.35">
      <c r="A22" s="106" t="s">
        <v>19</v>
      </c>
      <c r="B22" s="1">
        <v>490</v>
      </c>
      <c r="C22" s="54"/>
      <c r="D22" s="45" t="s">
        <v>37</v>
      </c>
      <c r="E22" s="13">
        <v>17749</v>
      </c>
      <c r="F22" s="31">
        <f>B22/E22</f>
        <v>2.7607189137416194E-2</v>
      </c>
    </row>
    <row r="23" spans="1:6" ht="15.5" x14ac:dyDescent="0.35">
      <c r="A23" s="106" t="s">
        <v>16</v>
      </c>
      <c r="B23" s="1">
        <v>871</v>
      </c>
      <c r="C23" s="54"/>
      <c r="D23" s="45" t="s">
        <v>38</v>
      </c>
      <c r="E23" s="13">
        <v>32409</v>
      </c>
      <c r="F23" s="31">
        <f>B23/E23</f>
        <v>2.6875250701965503E-2</v>
      </c>
    </row>
    <row r="24" spans="1:6" ht="15.5" x14ac:dyDescent="0.35">
      <c r="A24" s="106" t="s">
        <v>5</v>
      </c>
      <c r="B24" s="1">
        <v>371</v>
      </c>
      <c r="C24" s="54"/>
      <c r="D24" s="45" t="s">
        <v>38</v>
      </c>
      <c r="E24" s="13">
        <v>16437</v>
      </c>
      <c r="F24" s="31">
        <f>B24/E24</f>
        <v>2.2571028776540731E-2</v>
      </c>
    </row>
    <row r="25" spans="1:6" ht="15.5" x14ac:dyDescent="0.35">
      <c r="A25" s="106" t="s">
        <v>20</v>
      </c>
      <c r="B25" s="157">
        <v>650</v>
      </c>
      <c r="C25" s="54"/>
      <c r="D25" s="158" t="s">
        <v>38</v>
      </c>
      <c r="E25" s="150">
        <v>31988</v>
      </c>
      <c r="F25" s="151">
        <f>B25/E25</f>
        <v>2.032012004501688E-2</v>
      </c>
    </row>
    <row r="26" spans="1:6" ht="15.5" x14ac:dyDescent="0.35">
      <c r="B26" s="153"/>
      <c r="C26" s="152"/>
      <c r="D26" s="154"/>
      <c r="E26" s="155"/>
      <c r="F26" s="156"/>
    </row>
    <row r="27" spans="1:6" ht="15.5" x14ac:dyDescent="0.35">
      <c r="A27" s="42"/>
    </row>
    <row r="28" spans="1:6" x14ac:dyDescent="0.35">
      <c r="A28" s="105"/>
    </row>
    <row r="32" spans="1:6" x14ac:dyDescent="0.35">
      <c r="A32" s="36"/>
    </row>
    <row r="33" spans="1:1" x14ac:dyDescent="0.35">
      <c r="A33" s="34"/>
    </row>
    <row r="35" spans="1:1" x14ac:dyDescent="0.35">
      <c r="A35" s="36"/>
    </row>
    <row r="36" spans="1:1" x14ac:dyDescent="0.35">
      <c r="A36" s="3"/>
    </row>
    <row r="37" spans="1:1" x14ac:dyDescent="0.35">
      <c r="A37" s="68"/>
    </row>
    <row r="38" spans="1:1" x14ac:dyDescent="0.35">
      <c r="A38" s="68"/>
    </row>
    <row r="39" spans="1:1" x14ac:dyDescent="0.35">
      <c r="A39" s="68"/>
    </row>
    <row r="40" spans="1:1" x14ac:dyDescent="0.35">
      <c r="A40" s="68"/>
    </row>
    <row r="41" spans="1:1" x14ac:dyDescent="0.35">
      <c r="A41" s="68"/>
    </row>
    <row r="42" spans="1:1" x14ac:dyDescent="0.35">
      <c r="A42" s="68"/>
    </row>
    <row r="43" spans="1:1" x14ac:dyDescent="0.35">
      <c r="A43" s="68"/>
    </row>
    <row r="44" spans="1:1" x14ac:dyDescent="0.35">
      <c r="A44" s="68"/>
    </row>
    <row r="45" spans="1:1" x14ac:dyDescent="0.35">
      <c r="A45" s="68"/>
    </row>
    <row r="46" spans="1:1" x14ac:dyDescent="0.35">
      <c r="A46" s="68"/>
    </row>
    <row r="47" spans="1:1" x14ac:dyDescent="0.35">
      <c r="A47" s="68"/>
    </row>
    <row r="48" spans="1:1" x14ac:dyDescent="0.35">
      <c r="A48" s="68"/>
    </row>
    <row r="49" spans="1:1" x14ac:dyDescent="0.35">
      <c r="A49" s="68"/>
    </row>
    <row r="50" spans="1:1" x14ac:dyDescent="0.35">
      <c r="A50" s="68"/>
    </row>
    <row r="51" spans="1:1" x14ac:dyDescent="0.35">
      <c r="A51" s="68"/>
    </row>
    <row r="52" spans="1:1" x14ac:dyDescent="0.35">
      <c r="A52" s="68"/>
    </row>
    <row r="53" spans="1:1" x14ac:dyDescent="0.35">
      <c r="A53" s="68"/>
    </row>
    <row r="54" spans="1:1" x14ac:dyDescent="0.35">
      <c r="A54" s="68"/>
    </row>
    <row r="55" spans="1:1" x14ac:dyDescent="0.35">
      <c r="A55" s="68"/>
    </row>
    <row r="56" spans="1:1" x14ac:dyDescent="0.35">
      <c r="A56" s="68"/>
    </row>
    <row r="57" spans="1:1" x14ac:dyDescent="0.35">
      <c r="A57" s="68"/>
    </row>
    <row r="58" spans="1:1" x14ac:dyDescent="0.35">
      <c r="A58" s="68"/>
    </row>
    <row r="59" spans="1:1" x14ac:dyDescent="0.35">
      <c r="A59" s="68"/>
    </row>
    <row r="60" spans="1:1" x14ac:dyDescent="0.35">
      <c r="A60" s="68"/>
    </row>
  </sheetData>
  <sortState ref="A3:F26">
    <sortCondition descending="1" ref="F3:F26"/>
  </sortState>
  <conditionalFormatting sqref="D2:D25">
    <cfRule type="cellIs" dxfId="17" priority="3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9" workbookViewId="0">
      <selection activeCell="A30" sqref="A30"/>
    </sheetView>
  </sheetViews>
  <sheetFormatPr defaultRowHeight="14.5" x14ac:dyDescent="0.35"/>
  <cols>
    <col min="1" max="1" width="17.36328125" customWidth="1"/>
    <col min="2" max="3" width="10.1796875" customWidth="1"/>
    <col min="4" max="4" width="8.6328125" customWidth="1"/>
    <col min="5" max="5" width="4.6328125" customWidth="1"/>
    <col min="6" max="7" width="10.1796875" customWidth="1"/>
    <col min="8" max="8" width="8.6328125" customWidth="1"/>
    <col min="9" max="9" width="4.6328125" customWidth="1"/>
    <col min="10" max="12" width="8.6328125" customWidth="1"/>
    <col min="13" max="13" width="4.6328125" style="110" customWidth="1"/>
    <col min="14" max="15" width="8.6328125" style="110" customWidth="1"/>
    <col min="16" max="16" width="4.6328125" customWidth="1"/>
    <col min="17" max="19" width="10.1796875" customWidth="1"/>
    <col min="20" max="20" width="4.6328125" style="43" customWidth="1"/>
    <col min="21" max="23" width="10.1796875" customWidth="1"/>
    <col min="24" max="24" width="4.6328125" customWidth="1"/>
    <col min="25" max="26" width="10.1796875" customWidth="1"/>
    <col min="27" max="27" width="8.6328125" customWidth="1"/>
    <col min="28" max="28" width="4.6328125" style="43" customWidth="1"/>
    <col min="29" max="30" width="8.6328125" customWidth="1"/>
    <col min="31" max="31" width="8.7265625" customWidth="1"/>
    <col min="32" max="32" width="40.7265625" customWidth="1"/>
    <col min="33" max="33" width="16.453125" customWidth="1"/>
    <col min="34" max="34" width="5.81640625" customWidth="1"/>
    <col min="35" max="35" width="8.7265625" customWidth="1"/>
    <col min="36" max="36" width="19.7265625" customWidth="1"/>
  </cols>
  <sheetData>
    <row r="1" spans="1:38" ht="33.5" customHeight="1" x14ac:dyDescent="0.35">
      <c r="B1" s="99" t="s">
        <v>121</v>
      </c>
      <c r="C1" s="99"/>
      <c r="D1" s="101"/>
      <c r="E1" s="39"/>
      <c r="F1" s="145" t="s">
        <v>117</v>
      </c>
      <c r="G1" s="145"/>
      <c r="H1" s="145"/>
      <c r="I1" s="87"/>
      <c r="J1" s="99" t="s">
        <v>120</v>
      </c>
      <c r="K1" s="99"/>
      <c r="L1" s="99"/>
      <c r="M1" s="117"/>
      <c r="N1" s="115" t="s">
        <v>128</v>
      </c>
      <c r="O1" s="115"/>
      <c r="P1" s="39"/>
      <c r="Q1" s="99" t="s">
        <v>122</v>
      </c>
      <c r="R1" s="99"/>
      <c r="S1" s="99"/>
      <c r="T1" s="81"/>
      <c r="U1" s="103" t="s">
        <v>118</v>
      </c>
      <c r="V1" s="103"/>
      <c r="W1" s="103"/>
      <c r="X1" s="43"/>
      <c r="Y1" s="99" t="s">
        <v>119</v>
      </c>
      <c r="Z1" s="99"/>
      <c r="AA1" s="99"/>
      <c r="AB1" s="81"/>
      <c r="AC1" s="115" t="s">
        <v>129</v>
      </c>
      <c r="AD1" s="115"/>
      <c r="AE1" s="93"/>
      <c r="AF1" s="67" t="s">
        <v>41</v>
      </c>
      <c r="AG1" s="110" t="s">
        <v>116</v>
      </c>
      <c r="AJ1" s="67" t="s">
        <v>123</v>
      </c>
      <c r="AK1" s="67" t="s">
        <v>110</v>
      </c>
      <c r="AL1" s="67"/>
    </row>
    <row r="2" spans="1:38" ht="15.5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1" t="s">
        <v>1</v>
      </c>
      <c r="G2" s="11" t="s">
        <v>2</v>
      </c>
      <c r="H2" s="10" t="s">
        <v>28</v>
      </c>
      <c r="I2" s="88"/>
      <c r="J2" s="19" t="s">
        <v>1</v>
      </c>
      <c r="K2" s="10" t="s">
        <v>2</v>
      </c>
      <c r="L2" s="10" t="s">
        <v>28</v>
      </c>
      <c r="M2" s="118"/>
      <c r="N2" s="10" t="s">
        <v>1</v>
      </c>
      <c r="O2" s="10" t="s">
        <v>2</v>
      </c>
      <c r="P2" s="28"/>
      <c r="Q2" s="19" t="s">
        <v>1</v>
      </c>
      <c r="R2" s="10" t="s">
        <v>2</v>
      </c>
      <c r="S2" s="10" t="s">
        <v>28</v>
      </c>
      <c r="T2" s="82"/>
      <c r="U2" s="10" t="s">
        <v>1</v>
      </c>
      <c r="V2" s="10" t="s">
        <v>2</v>
      </c>
      <c r="W2" s="10" t="s">
        <v>28</v>
      </c>
      <c r="X2" s="46"/>
      <c r="Y2" s="19" t="s">
        <v>1</v>
      </c>
      <c r="Z2" s="10" t="s">
        <v>2</v>
      </c>
      <c r="AA2" s="10" t="s">
        <v>28</v>
      </c>
      <c r="AB2" s="82"/>
      <c r="AC2" s="10" t="s">
        <v>1</v>
      </c>
      <c r="AD2" s="10" t="s">
        <v>2</v>
      </c>
      <c r="AK2" t="s">
        <v>114</v>
      </c>
      <c r="AL2" t="s">
        <v>115</v>
      </c>
    </row>
    <row r="3" spans="1:38" ht="15.5" x14ac:dyDescent="0.35">
      <c r="A3" s="8" t="s">
        <v>3</v>
      </c>
      <c r="B3" s="1">
        <v>863</v>
      </c>
      <c r="C3" s="1">
        <v>812</v>
      </c>
      <c r="D3" s="18">
        <f>(C3-B3)/(B3)</f>
        <v>-5.909617612977984E-2</v>
      </c>
      <c r="E3" s="52"/>
      <c r="F3" s="5">
        <f>GETPIVOTDATA("Requests Filled (Loan) (Lending)",$AJ$1,"Institution Name","Bakersfield","Years",2017)</f>
        <v>390</v>
      </c>
      <c r="G3" s="5">
        <f>GETPIVOTDATA("Requests Filled (Loan) (Lending)",$AJ$1,"Institution Name","Bakersfield","Years",2018)</f>
        <v>344</v>
      </c>
      <c r="H3" s="78">
        <f t="shared" ref="H3:H27" si="0">(G3-F3)/G3</f>
        <v>-0.13372093023255813</v>
      </c>
      <c r="I3" s="77"/>
      <c r="J3" s="12">
        <f t="shared" ref="J3:J26" si="1">B3+F3</f>
        <v>1253</v>
      </c>
      <c r="K3" s="12">
        <f t="shared" ref="K3:K26" si="2">C3+G3</f>
        <v>1156</v>
      </c>
      <c r="L3" s="78">
        <f>(K3-J3)/K3</f>
        <v>-8.391003460207612E-2</v>
      </c>
      <c r="M3" s="77"/>
      <c r="N3" s="77">
        <f>F3/J3</f>
        <v>0.31125299281723862</v>
      </c>
      <c r="O3" s="77">
        <f>G3/K3</f>
        <v>0.29757785467128028</v>
      </c>
      <c r="P3" s="54"/>
      <c r="Q3" s="20">
        <v>437</v>
      </c>
      <c r="R3" s="1">
        <v>641</v>
      </c>
      <c r="S3" s="84">
        <f t="shared" ref="S3:S27" si="3">(R3-Q3)/R3</f>
        <v>0.31825273010920435</v>
      </c>
      <c r="T3" s="83"/>
      <c r="U3" s="15">
        <f>GETPIVOTDATA("Requests Filled (Loan)",$AF$3,"Institution Name","CALIFORNIA STATE UNIV-BAKERSFIELD LIBR","Years",2017)</f>
        <v>292</v>
      </c>
      <c r="V3" s="15">
        <f>GETPIVOTDATA("Requests Filled (Loan)",$AF$3,"Institution Name","CALIFORNIA STATE UNIV-BAKERSFIELD LIBR","Years",2018)</f>
        <v>360</v>
      </c>
      <c r="W3" s="80">
        <f t="shared" ref="W3:W27" si="4">(V3-U3)/V3</f>
        <v>0.18888888888888888</v>
      </c>
      <c r="X3" s="46"/>
      <c r="Y3" s="23">
        <f t="shared" ref="Y3:Y26" si="5">Q3+U3</f>
        <v>729</v>
      </c>
      <c r="Z3" s="2">
        <f t="shared" ref="Z3:Z26" si="6">R3+V3</f>
        <v>1001</v>
      </c>
      <c r="AA3" s="84">
        <f>(Z3-Y3)/Z3</f>
        <v>0.27172827172827174</v>
      </c>
      <c r="AB3" s="83"/>
      <c r="AC3" s="85">
        <f>U3/Y3</f>
        <v>0.40054869684499317</v>
      </c>
      <c r="AD3" s="80">
        <f>V3/Z3</f>
        <v>0.35964035964035962</v>
      </c>
      <c r="AF3" s="67" t="s">
        <v>127</v>
      </c>
      <c r="AG3" s="67" t="s">
        <v>110</v>
      </c>
    </row>
    <row r="4" spans="1:38" ht="15.5" x14ac:dyDescent="0.35">
      <c r="A4" s="8" t="s">
        <v>4</v>
      </c>
      <c r="B4" s="1">
        <v>714</v>
      </c>
      <c r="C4" s="1">
        <v>731</v>
      </c>
      <c r="D4" s="18">
        <f t="shared" ref="D4:D27" si="7">(C4-B4)/(B4)</f>
        <v>2.3809523809523808E-2</v>
      </c>
      <c r="E4" s="52"/>
      <c r="F4" s="5">
        <f>GETPIVOTDATA("Requests Filled (Loan) (Lending)",$AJ$1,"Institution Name","Channel Islands","Years",2017)</f>
        <v>99</v>
      </c>
      <c r="G4" s="5">
        <f>GETPIVOTDATA("Requests Filled (Loan) (Lending)",$AJ$1,"Institution Name","Channel Islands","Years",2018)</f>
        <v>257</v>
      </c>
      <c r="H4" s="78">
        <f t="shared" si="0"/>
        <v>0.61478599221789887</v>
      </c>
      <c r="I4" s="77"/>
      <c r="J4" s="12">
        <f t="shared" si="1"/>
        <v>813</v>
      </c>
      <c r="K4" s="12">
        <f t="shared" si="2"/>
        <v>988</v>
      </c>
      <c r="L4" s="78">
        <f t="shared" ref="L4:L26" si="8">(K4-J4)/K4</f>
        <v>0.1771255060728745</v>
      </c>
      <c r="M4" s="77"/>
      <c r="N4" s="77">
        <f t="shared" ref="N4:N27" si="9">F4/J4</f>
        <v>0.12177121771217712</v>
      </c>
      <c r="O4" s="77">
        <f t="shared" ref="O4:O27" si="10">G4/K4</f>
        <v>0.26012145748987853</v>
      </c>
      <c r="P4" s="54"/>
      <c r="Q4" s="20">
        <v>409</v>
      </c>
      <c r="R4" s="1">
        <v>458</v>
      </c>
      <c r="S4" s="84">
        <f t="shared" si="3"/>
        <v>0.10698689956331878</v>
      </c>
      <c r="T4" s="83"/>
      <c r="U4" s="15">
        <f>GETPIVOTDATA("Requests Filled (Loan)",$AF$3,"Institution Name","CALIFORNIA STATE UNIV CHANNEL ISLANDS","Years",2017)</f>
        <v>563</v>
      </c>
      <c r="V4" s="15">
        <f>GETPIVOTDATA("Requests Filled (Loan)",$AF$3,"Institution Name","CALIFORNIA STATE UNIV CHANNEL ISLANDS","Years",2018)</f>
        <v>350</v>
      </c>
      <c r="W4" s="80">
        <f t="shared" si="4"/>
        <v>-0.60857142857142854</v>
      </c>
      <c r="X4" s="46"/>
      <c r="Y4" s="23">
        <f t="shared" si="5"/>
        <v>972</v>
      </c>
      <c r="Z4" s="2">
        <f t="shared" si="6"/>
        <v>808</v>
      </c>
      <c r="AA4" s="84">
        <f t="shared" ref="AA4:AA25" si="11">(Z4-Y4)/Z4</f>
        <v>-0.20297029702970298</v>
      </c>
      <c r="AB4" s="83"/>
      <c r="AC4" s="85">
        <f t="shared" ref="AC4:AC27" si="12">U4/Y4</f>
        <v>0.57921810699588472</v>
      </c>
      <c r="AD4" s="80">
        <f t="shared" ref="AD4:AD27" si="13">V4/Z4</f>
        <v>0.43316831683168316</v>
      </c>
      <c r="AF4" s="67" t="s">
        <v>112</v>
      </c>
      <c r="AG4" s="110" t="s">
        <v>114</v>
      </c>
      <c r="AH4" s="110" t="s">
        <v>115</v>
      </c>
      <c r="AJ4" s="67" t="s">
        <v>112</v>
      </c>
    </row>
    <row r="5" spans="1:38" ht="15.5" x14ac:dyDescent="0.35">
      <c r="A5" s="8" t="s">
        <v>5</v>
      </c>
      <c r="B5" s="1">
        <v>1322</v>
      </c>
      <c r="C5" s="1">
        <v>1375</v>
      </c>
      <c r="D5" s="18">
        <f t="shared" si="7"/>
        <v>4.0090771558245086E-2</v>
      </c>
      <c r="E5" s="52"/>
      <c r="F5" s="5">
        <f>GETPIVOTDATA("Requests Filled (Loan) (Lending)",$AJ$1,"Institution Name","Chico","Years",2017)</f>
        <v>146</v>
      </c>
      <c r="G5" s="5">
        <f>GETPIVOTDATA("Requests Filled (Loan) (Lending)",$AJ$1,"Institution Name","Chico","Years",2018)</f>
        <v>641</v>
      </c>
      <c r="H5" s="78">
        <f t="shared" si="0"/>
        <v>0.77223088923556937</v>
      </c>
      <c r="I5" s="77"/>
      <c r="J5" s="12">
        <f t="shared" si="1"/>
        <v>1468</v>
      </c>
      <c r="K5" s="12">
        <f t="shared" si="2"/>
        <v>2016</v>
      </c>
      <c r="L5" s="78">
        <f t="shared" si="8"/>
        <v>0.2718253968253968</v>
      </c>
      <c r="M5" s="77"/>
      <c r="N5" s="77">
        <f t="shared" si="9"/>
        <v>9.9455040871934602E-2</v>
      </c>
      <c r="O5" s="77">
        <f t="shared" si="10"/>
        <v>0.31795634920634919</v>
      </c>
      <c r="P5" s="54"/>
      <c r="Q5" s="20">
        <v>446</v>
      </c>
      <c r="R5" s="1">
        <v>371</v>
      </c>
      <c r="S5" s="84">
        <f t="shared" si="3"/>
        <v>-0.20215633423180593</v>
      </c>
      <c r="T5" s="83"/>
      <c r="U5" s="5">
        <f>GETPIVOTDATA("Requests Filled (Loan)",$AF$3,"Institution Name","CALIFORNIA STATE UNIV CHICO","Years",2017)</f>
        <v>590</v>
      </c>
      <c r="V5" s="5">
        <f>GETPIVOTDATA("Requests Filled (Loan)",$AF$3,"Institution Name","CALIFORNIA STATE UNIV CHICO","Years",2018)</f>
        <v>499</v>
      </c>
      <c r="W5" s="80">
        <f t="shared" si="4"/>
        <v>-0.18236472945891782</v>
      </c>
      <c r="X5" s="46"/>
      <c r="Y5" s="23">
        <f t="shared" si="5"/>
        <v>1036</v>
      </c>
      <c r="Z5" s="2">
        <f t="shared" si="6"/>
        <v>870</v>
      </c>
      <c r="AA5" s="84">
        <f t="shared" si="11"/>
        <v>-0.19080459770114944</v>
      </c>
      <c r="AB5" s="83"/>
      <c r="AC5" s="85">
        <f t="shared" si="12"/>
        <v>0.56949806949806947</v>
      </c>
      <c r="AD5" s="80">
        <f t="shared" si="13"/>
        <v>0.5735632183908046</v>
      </c>
      <c r="AF5" s="68" t="s">
        <v>58</v>
      </c>
      <c r="AG5" s="69">
        <v>937</v>
      </c>
      <c r="AH5" s="69">
        <v>1002</v>
      </c>
      <c r="AJ5" s="68" t="s">
        <v>3</v>
      </c>
      <c r="AK5" s="69">
        <v>390</v>
      </c>
      <c r="AL5" s="69">
        <v>344</v>
      </c>
    </row>
    <row r="6" spans="1:38" ht="15.5" x14ac:dyDescent="0.35">
      <c r="A6" s="8" t="s">
        <v>6</v>
      </c>
      <c r="B6" s="1">
        <v>638</v>
      </c>
      <c r="C6" s="1">
        <v>597</v>
      </c>
      <c r="D6" s="18">
        <f t="shared" si="7"/>
        <v>-6.4263322884012541E-2</v>
      </c>
      <c r="E6" s="52"/>
      <c r="F6" s="5">
        <f>GETPIVOTDATA("Requests Filled (Loan) (Lending)",$AJ$1,"Institution Name","Dominguez Hills","Years",2017)</f>
        <v>164</v>
      </c>
      <c r="G6" s="5">
        <f>GETPIVOTDATA("Requests Filled (Loan) (Lending)",$AJ$1,"Institution Name","Dominguez Hills","Years",2018)</f>
        <v>65</v>
      </c>
      <c r="H6" s="78">
        <f t="shared" si="0"/>
        <v>-1.523076923076923</v>
      </c>
      <c r="I6" s="77"/>
      <c r="J6" s="12">
        <f t="shared" si="1"/>
        <v>802</v>
      </c>
      <c r="K6" s="12">
        <f t="shared" si="2"/>
        <v>662</v>
      </c>
      <c r="L6" s="78">
        <f t="shared" si="8"/>
        <v>-0.21148036253776434</v>
      </c>
      <c r="M6" s="77"/>
      <c r="N6" s="77">
        <f t="shared" si="9"/>
        <v>0.20448877805486285</v>
      </c>
      <c r="O6" s="77">
        <f t="shared" si="10"/>
        <v>9.8187311178247735E-2</v>
      </c>
      <c r="P6" s="54"/>
      <c r="Q6" s="20">
        <v>656</v>
      </c>
      <c r="R6" s="1">
        <v>754</v>
      </c>
      <c r="S6" s="84">
        <f t="shared" si="3"/>
        <v>0.129973474801061</v>
      </c>
      <c r="T6" s="83"/>
      <c r="U6" s="5">
        <f>GETPIVOTDATA("Requests Filled (Loan)",$AF$3,"Institution Name","CALIFORNIA STATE UNIV DOMINGUEZ HILLS","Years",2017)</f>
        <v>219</v>
      </c>
      <c r="V6" s="5">
        <f>GETPIVOTDATA("Requests Filled (Loan)",$AF$3,"Institution Name","CALIFORNIA STATE UNIV DOMINGUEZ HILLS","Years",2018)</f>
        <v>301</v>
      </c>
      <c r="W6" s="80">
        <f t="shared" si="4"/>
        <v>0.27242524916943522</v>
      </c>
      <c r="X6" s="46"/>
      <c r="Y6" s="23">
        <f t="shared" si="5"/>
        <v>875</v>
      </c>
      <c r="Z6" s="2">
        <f t="shared" si="6"/>
        <v>1055</v>
      </c>
      <c r="AA6" s="84">
        <f t="shared" si="11"/>
        <v>0.17061611374407584</v>
      </c>
      <c r="AB6" s="83"/>
      <c r="AC6" s="85">
        <f t="shared" si="12"/>
        <v>0.25028571428571428</v>
      </c>
      <c r="AD6" s="80">
        <f t="shared" si="13"/>
        <v>0.28530805687203792</v>
      </c>
      <c r="AF6" s="68" t="s">
        <v>62</v>
      </c>
      <c r="AG6" s="69">
        <v>864</v>
      </c>
      <c r="AH6" s="69">
        <v>892</v>
      </c>
      <c r="AJ6" s="68" t="s">
        <v>4</v>
      </c>
      <c r="AK6" s="69">
        <v>99</v>
      </c>
      <c r="AL6" s="69">
        <v>257</v>
      </c>
    </row>
    <row r="7" spans="1:38" s="43" customFormat="1" ht="15.5" x14ac:dyDescent="0.35">
      <c r="A7" s="119" t="s">
        <v>7</v>
      </c>
      <c r="B7" s="107">
        <v>969</v>
      </c>
      <c r="C7" s="107">
        <v>1145</v>
      </c>
      <c r="D7" s="123">
        <f t="shared" si="7"/>
        <v>0.18163054695562436</v>
      </c>
      <c r="E7" s="52"/>
      <c r="F7" s="124">
        <f>GETPIVOTDATA("Requests Filled (Loan) (Lending)",$AJ$1,"Institution Name","East Bay","Years",2017)</f>
        <v>342</v>
      </c>
      <c r="G7" s="124">
        <f>GETPIVOTDATA("Requests Filled (Loan) (Lending)",$AJ$1,"Institution Name","East Bay","Years",2018)</f>
        <v>315</v>
      </c>
      <c r="H7" s="125">
        <f t="shared" si="0"/>
        <v>-8.5714285714285715E-2</v>
      </c>
      <c r="I7" s="126"/>
      <c r="J7" s="127">
        <f t="shared" si="1"/>
        <v>1311</v>
      </c>
      <c r="K7" s="127">
        <f t="shared" si="2"/>
        <v>1460</v>
      </c>
      <c r="L7" s="125">
        <f t="shared" si="8"/>
        <v>0.10205479452054794</v>
      </c>
      <c r="M7" s="126"/>
      <c r="N7" s="126">
        <f t="shared" si="9"/>
        <v>0.2608695652173913</v>
      </c>
      <c r="O7" s="126">
        <f t="shared" si="10"/>
        <v>0.21575342465753425</v>
      </c>
      <c r="P7" s="54"/>
      <c r="Q7" s="128">
        <v>629</v>
      </c>
      <c r="R7" s="107">
        <v>493</v>
      </c>
      <c r="S7" s="85">
        <f t="shared" si="3"/>
        <v>-0.27586206896551724</v>
      </c>
      <c r="T7" s="83"/>
      <c r="U7" s="124">
        <f>GETPIVOTDATA("Requests Filled (Loan)",$AF$3,"Institution Name","CALIFORNIA STATE UNIV-E BAY LIBR","Years",2017)</f>
        <v>241</v>
      </c>
      <c r="V7" s="124">
        <f>GETPIVOTDATA("Requests Filled (Loan)",$AF$3,"Institution Name","CALIFORNIA STATE UNIV-E BAY LIBR","Years",2018)</f>
        <v>177</v>
      </c>
      <c r="W7" s="129">
        <f t="shared" si="4"/>
        <v>-0.3615819209039548</v>
      </c>
      <c r="X7" s="46"/>
      <c r="Y7" s="130">
        <f t="shared" si="5"/>
        <v>870</v>
      </c>
      <c r="Z7" s="131">
        <f t="shared" si="6"/>
        <v>670</v>
      </c>
      <c r="AA7" s="85">
        <f t="shared" si="11"/>
        <v>-0.29850746268656714</v>
      </c>
      <c r="AB7" s="83"/>
      <c r="AC7" s="85">
        <f t="shared" si="12"/>
        <v>0.27701149425287358</v>
      </c>
      <c r="AD7" s="129">
        <f t="shared" si="13"/>
        <v>0.26417910447761195</v>
      </c>
      <c r="AF7" s="132" t="s">
        <v>64</v>
      </c>
      <c r="AG7" s="133">
        <v>563</v>
      </c>
      <c r="AH7" s="133">
        <v>350</v>
      </c>
      <c r="AJ7" s="132" t="s">
        <v>5</v>
      </c>
      <c r="AK7" s="133">
        <v>146</v>
      </c>
      <c r="AL7" s="133">
        <v>641</v>
      </c>
    </row>
    <row r="8" spans="1:38" s="43" customFormat="1" ht="15.5" x14ac:dyDescent="0.35">
      <c r="A8" s="119" t="s">
        <v>8</v>
      </c>
      <c r="B8" s="107">
        <v>1296</v>
      </c>
      <c r="C8" s="107">
        <v>1790</v>
      </c>
      <c r="D8" s="123">
        <f t="shared" si="7"/>
        <v>0.38117283950617287</v>
      </c>
      <c r="E8" s="52"/>
      <c r="F8" s="124">
        <f>GETPIVOTDATA("Requests Filled (Loan) (Lending)",$AJ$1,"Institution Name","Fresno","Years",2017)</f>
        <v>1379</v>
      </c>
      <c r="G8" s="124">
        <f>GETPIVOTDATA("Requests Filled (Loan) (Lending)",$AJ$1,"Institution Name","Fresno","Years",2018)</f>
        <v>1520</v>
      </c>
      <c r="H8" s="125">
        <f t="shared" si="0"/>
        <v>9.2763157894736839E-2</v>
      </c>
      <c r="I8" s="126"/>
      <c r="J8" s="127">
        <f t="shared" si="1"/>
        <v>2675</v>
      </c>
      <c r="K8" s="127">
        <f t="shared" si="2"/>
        <v>3310</v>
      </c>
      <c r="L8" s="125">
        <f t="shared" si="8"/>
        <v>0.19184290030211482</v>
      </c>
      <c r="M8" s="126"/>
      <c r="N8" s="126">
        <f t="shared" si="9"/>
        <v>0.51551401869158875</v>
      </c>
      <c r="O8" s="126">
        <f t="shared" si="10"/>
        <v>0.45921450151057402</v>
      </c>
      <c r="P8" s="54"/>
      <c r="Q8" s="128">
        <v>874</v>
      </c>
      <c r="R8" s="107">
        <v>1059</v>
      </c>
      <c r="S8" s="85">
        <f t="shared" si="3"/>
        <v>0.17469310670443816</v>
      </c>
      <c r="T8" s="83"/>
      <c r="U8" s="124">
        <f>GETPIVOTDATA("Requests Filled (Loan)",$AF$3,"Institution Name","CALIFORNIA STATE UNIV FRESNO","Years",2017)</f>
        <v>485</v>
      </c>
      <c r="V8" s="124">
        <f>GETPIVOTDATA("Requests Filled (Loan)",$AF$3,"Institution Name","CALIFORNIA STATE UNIV FRESNO","Years",2018)</f>
        <v>408</v>
      </c>
      <c r="W8" s="129">
        <f t="shared" si="4"/>
        <v>-0.18872549019607843</v>
      </c>
      <c r="X8" s="46"/>
      <c r="Y8" s="130">
        <f t="shared" si="5"/>
        <v>1359</v>
      </c>
      <c r="Z8" s="131">
        <f t="shared" si="6"/>
        <v>1467</v>
      </c>
      <c r="AA8" s="85">
        <f t="shared" si="11"/>
        <v>7.3619631901840496E-2</v>
      </c>
      <c r="AB8" s="83"/>
      <c r="AC8" s="85">
        <f t="shared" si="12"/>
        <v>0.35688005886681384</v>
      </c>
      <c r="AD8" s="129">
        <f t="shared" si="13"/>
        <v>0.27811860940695299</v>
      </c>
      <c r="AF8" s="132" t="s">
        <v>66</v>
      </c>
      <c r="AG8" s="133">
        <v>590</v>
      </c>
      <c r="AH8" s="133">
        <v>499</v>
      </c>
      <c r="AJ8" s="132" t="s">
        <v>6</v>
      </c>
      <c r="AK8" s="133">
        <v>164</v>
      </c>
      <c r="AL8" s="133">
        <v>65</v>
      </c>
    </row>
    <row r="9" spans="1:38" s="43" customFormat="1" ht="15.5" x14ac:dyDescent="0.35">
      <c r="A9" s="119" t="s">
        <v>9</v>
      </c>
      <c r="B9" s="107">
        <v>1502</v>
      </c>
      <c r="C9" s="107">
        <v>1777</v>
      </c>
      <c r="D9" s="123">
        <f t="shared" si="7"/>
        <v>0.18308921438082557</v>
      </c>
      <c r="E9" s="52"/>
      <c r="F9" s="124">
        <f>GETPIVOTDATA("Requests Filled (Loan) (Lending)",$AJ$1,"Institution Name","Fullerton","Years",2017)</f>
        <v>1317</v>
      </c>
      <c r="G9" s="124">
        <f>GETPIVOTDATA("Requests Filled (Loan) (Lending)",$AJ$1,"Institution Name","Fullerton","Years",2018)</f>
        <v>1281</v>
      </c>
      <c r="H9" s="125">
        <f t="shared" si="0"/>
        <v>-2.8103044496487119E-2</v>
      </c>
      <c r="I9" s="126"/>
      <c r="J9" s="127">
        <f t="shared" si="1"/>
        <v>2819</v>
      </c>
      <c r="K9" s="127">
        <f t="shared" si="2"/>
        <v>3058</v>
      </c>
      <c r="L9" s="125">
        <f t="shared" si="8"/>
        <v>7.8155657292347941E-2</v>
      </c>
      <c r="M9" s="126"/>
      <c r="N9" s="126">
        <f t="shared" si="9"/>
        <v>0.46718694572543457</v>
      </c>
      <c r="O9" s="126">
        <f t="shared" si="10"/>
        <v>0.41890124264224982</v>
      </c>
      <c r="P9" s="54"/>
      <c r="Q9" s="128">
        <v>2406</v>
      </c>
      <c r="R9" s="107">
        <v>3452</v>
      </c>
      <c r="S9" s="85">
        <f t="shared" si="3"/>
        <v>0.30301274623406721</v>
      </c>
      <c r="T9" s="83"/>
      <c r="U9" s="124">
        <f>GETPIVOTDATA("Requests Filled (Loan)",$AF$3,"Institution Name","CALIFORNIA STATE UNIV FULLERTON","Years",2017)</f>
        <v>2454</v>
      </c>
      <c r="V9" s="124">
        <f>GETPIVOTDATA("Requests Filled (Loan)",$AF$3,"Institution Name","CALIFORNIA STATE UNIV FULLERTON","Years",2018)</f>
        <v>2061</v>
      </c>
      <c r="W9" s="129">
        <f t="shared" si="4"/>
        <v>-0.19068413391557495</v>
      </c>
      <c r="X9" s="46"/>
      <c r="Y9" s="130">
        <f t="shared" si="5"/>
        <v>4860</v>
      </c>
      <c r="Z9" s="131">
        <f t="shared" si="6"/>
        <v>5513</v>
      </c>
      <c r="AA9" s="85">
        <f t="shared" si="11"/>
        <v>0.11844730636676945</v>
      </c>
      <c r="AB9" s="83"/>
      <c r="AC9" s="85">
        <f t="shared" si="12"/>
        <v>0.50493827160493832</v>
      </c>
      <c r="AD9" s="129">
        <f t="shared" si="13"/>
        <v>0.37384364230001815</v>
      </c>
      <c r="AF9" s="132" t="s">
        <v>68</v>
      </c>
      <c r="AG9" s="133">
        <v>219</v>
      </c>
      <c r="AH9" s="133">
        <v>301</v>
      </c>
      <c r="AJ9" s="132" t="s">
        <v>7</v>
      </c>
      <c r="AK9" s="133">
        <v>342</v>
      </c>
      <c r="AL9" s="133">
        <v>315</v>
      </c>
    </row>
    <row r="10" spans="1:38" s="43" customFormat="1" ht="15.5" x14ac:dyDescent="0.35">
      <c r="A10" s="119" t="s">
        <v>10</v>
      </c>
      <c r="B10" s="107">
        <v>653</v>
      </c>
      <c r="C10" s="107">
        <v>773</v>
      </c>
      <c r="D10" s="123">
        <f t="shared" si="7"/>
        <v>0.18376722817764166</v>
      </c>
      <c r="E10" s="52"/>
      <c r="F10" s="124">
        <f>GETPIVOTDATA("Requests Filled (Loan) (Lending)",$AJ$1,"Institution Name","Humboldt","Years",2017)</f>
        <v>447</v>
      </c>
      <c r="G10" s="124">
        <f>GETPIVOTDATA("Requests Filled (Loan) (Lending)",$AJ$1,"Institution Name","Humboldt","Years",2018)</f>
        <v>468</v>
      </c>
      <c r="H10" s="125">
        <f t="shared" si="0"/>
        <v>4.4871794871794872E-2</v>
      </c>
      <c r="I10" s="126"/>
      <c r="J10" s="127">
        <f t="shared" si="1"/>
        <v>1100</v>
      </c>
      <c r="K10" s="127">
        <f t="shared" si="2"/>
        <v>1241</v>
      </c>
      <c r="L10" s="125">
        <f t="shared" si="8"/>
        <v>0.11361804995970991</v>
      </c>
      <c r="M10" s="126"/>
      <c r="N10" s="126">
        <f t="shared" si="9"/>
        <v>0.40636363636363637</v>
      </c>
      <c r="O10" s="126">
        <f t="shared" si="10"/>
        <v>0.37711522965350525</v>
      </c>
      <c r="P10" s="54"/>
      <c r="Q10" s="128">
        <v>1182</v>
      </c>
      <c r="R10" s="107">
        <v>1084</v>
      </c>
      <c r="S10" s="85">
        <f t="shared" si="3"/>
        <v>-9.0405904059040587E-2</v>
      </c>
      <c r="T10" s="83"/>
      <c r="U10" s="124">
        <f>GETPIVOTDATA("Requests Filled (Loan)",$AF$3,"Institution Name","HUMBOLDT STATE UNIV LIBR","Years",2017)</f>
        <v>595</v>
      </c>
      <c r="V10" s="124">
        <f>GETPIVOTDATA("Requests Filled (Loan)",$AF$3,"Institution Name","HUMBOLDT STATE UNIV LIBR","Years",2018)</f>
        <v>449</v>
      </c>
      <c r="W10" s="129">
        <f t="shared" si="4"/>
        <v>-0.32516703786191536</v>
      </c>
      <c r="X10" s="46"/>
      <c r="Y10" s="130">
        <f t="shared" si="5"/>
        <v>1777</v>
      </c>
      <c r="Z10" s="131">
        <f t="shared" si="6"/>
        <v>1533</v>
      </c>
      <c r="AA10" s="85">
        <f t="shared" si="11"/>
        <v>-0.15916503587736464</v>
      </c>
      <c r="AB10" s="83"/>
      <c r="AC10" s="85">
        <f t="shared" si="12"/>
        <v>0.33483398987056839</v>
      </c>
      <c r="AD10" s="129">
        <f t="shared" si="13"/>
        <v>0.29288975864318328</v>
      </c>
      <c r="AF10" s="132" t="s">
        <v>70</v>
      </c>
      <c r="AG10" s="133">
        <v>485</v>
      </c>
      <c r="AH10" s="133">
        <v>408</v>
      </c>
      <c r="AJ10" s="132" t="s">
        <v>8</v>
      </c>
      <c r="AK10" s="133">
        <v>1379</v>
      </c>
      <c r="AL10" s="133">
        <v>1520</v>
      </c>
    </row>
    <row r="11" spans="1:38" s="43" customFormat="1" ht="15.5" x14ac:dyDescent="0.35">
      <c r="A11" s="119" t="s">
        <v>11</v>
      </c>
      <c r="B11" s="107">
        <v>932</v>
      </c>
      <c r="C11" s="107">
        <v>1440</v>
      </c>
      <c r="D11" s="123">
        <f t="shared" si="7"/>
        <v>0.54506437768240346</v>
      </c>
      <c r="E11" s="52"/>
      <c r="F11" s="124">
        <f>GETPIVOTDATA("Requests Filled (Loan) (Lending)",$AJ$1,"Institution Name","Long Beach","Years",2017)</f>
        <v>873</v>
      </c>
      <c r="G11" s="124">
        <f>GETPIVOTDATA("Requests Filled (Loan) (Lending)",$AJ$1,"Institution Name","Long Beach","Years",2018)</f>
        <v>727</v>
      </c>
      <c r="H11" s="125">
        <f t="shared" si="0"/>
        <v>-0.20082530949105915</v>
      </c>
      <c r="I11" s="126"/>
      <c r="J11" s="127">
        <f t="shared" si="1"/>
        <v>1805</v>
      </c>
      <c r="K11" s="127">
        <f t="shared" si="2"/>
        <v>2167</v>
      </c>
      <c r="L11" s="125">
        <f t="shared" si="8"/>
        <v>0.16705122288878635</v>
      </c>
      <c r="M11" s="126"/>
      <c r="N11" s="126">
        <f t="shared" si="9"/>
        <v>0.48365650969529084</v>
      </c>
      <c r="O11" s="126">
        <f t="shared" si="10"/>
        <v>0.33548684817720353</v>
      </c>
      <c r="P11" s="54"/>
      <c r="Q11" s="128">
        <v>4282</v>
      </c>
      <c r="R11" s="107">
        <v>3889</v>
      </c>
      <c r="S11" s="85">
        <f t="shared" si="3"/>
        <v>-0.10105425559269735</v>
      </c>
      <c r="T11" s="83"/>
      <c r="U11" s="124">
        <f>GETPIVOTDATA("Requests Filled (Loan)",$AF$3,"Institution Name","CALIFORNIA STATE UNIV-LONG BEACH LIBR","Years",2017)</f>
        <v>1179</v>
      </c>
      <c r="V11" s="124">
        <f>GETPIVOTDATA("Requests Filled (Loan)",$AF$3,"Institution Name","CALIFORNIA STATE UNIV-LONG BEACH LIBR","Years",2018)</f>
        <v>825</v>
      </c>
      <c r="W11" s="129">
        <f t="shared" si="4"/>
        <v>-0.42909090909090908</v>
      </c>
      <c r="X11" s="46"/>
      <c r="Y11" s="130">
        <f t="shared" si="5"/>
        <v>5461</v>
      </c>
      <c r="Z11" s="131">
        <f t="shared" si="6"/>
        <v>4714</v>
      </c>
      <c r="AA11" s="85">
        <f t="shared" si="11"/>
        <v>-0.1584641493423844</v>
      </c>
      <c r="AB11" s="83"/>
      <c r="AC11" s="85">
        <f t="shared" si="12"/>
        <v>0.21589452481230545</v>
      </c>
      <c r="AD11" s="129">
        <f t="shared" si="13"/>
        <v>0.17501060670343657</v>
      </c>
      <c r="AF11" s="132" t="s">
        <v>72</v>
      </c>
      <c r="AG11" s="133">
        <v>2454</v>
      </c>
      <c r="AH11" s="133">
        <v>2061</v>
      </c>
      <c r="AJ11" s="132" t="s">
        <v>9</v>
      </c>
      <c r="AK11" s="133">
        <v>1317</v>
      </c>
      <c r="AL11" s="133">
        <v>1281</v>
      </c>
    </row>
    <row r="12" spans="1:38" s="43" customFormat="1" ht="15.5" x14ac:dyDescent="0.35">
      <c r="A12" s="119" t="s">
        <v>12</v>
      </c>
      <c r="B12" s="107">
        <v>1158</v>
      </c>
      <c r="C12" s="107">
        <v>1117</v>
      </c>
      <c r="D12" s="123">
        <f t="shared" si="7"/>
        <v>-3.5405872193436959E-2</v>
      </c>
      <c r="E12" s="52"/>
      <c r="F12" s="124">
        <f>GETPIVOTDATA("Requests Filled (Loan) (Lending)",$AJ$1,"Institution Name","Los Angeles","Years",2017)</f>
        <v>799</v>
      </c>
      <c r="G12" s="124">
        <f>GETPIVOTDATA("Requests Filled (Loan) (Lending)",$AJ$1,"Institution Name","Los Angeles","Years",2018)</f>
        <v>590</v>
      </c>
      <c r="H12" s="125">
        <f t="shared" si="0"/>
        <v>-0.35423728813559324</v>
      </c>
      <c r="I12" s="126"/>
      <c r="J12" s="127">
        <f t="shared" si="1"/>
        <v>1957</v>
      </c>
      <c r="K12" s="127">
        <f t="shared" si="2"/>
        <v>1707</v>
      </c>
      <c r="L12" s="125">
        <f t="shared" si="8"/>
        <v>-0.14645577035735208</v>
      </c>
      <c r="M12" s="126"/>
      <c r="N12" s="126">
        <f t="shared" si="9"/>
        <v>0.40827797649463465</v>
      </c>
      <c r="O12" s="126">
        <f t="shared" si="10"/>
        <v>0.34563561804335091</v>
      </c>
      <c r="P12" s="54"/>
      <c r="Q12" s="128">
        <v>674</v>
      </c>
      <c r="R12" s="107">
        <v>797</v>
      </c>
      <c r="S12" s="85">
        <f t="shared" si="3"/>
        <v>0.15432873274780426</v>
      </c>
      <c r="T12" s="83"/>
      <c r="U12" s="124">
        <f>GETPIVOTDATA("Requests Filled (Loan)",$AF$3,"Institution Name","CALIFORNIA STATE UNIV LOS ANGELES","Years",2017)</f>
        <v>542</v>
      </c>
      <c r="V12" s="124">
        <f>GETPIVOTDATA("Requests Filled (Loan)",$AF$3,"Institution Name","CALIFORNIA STATE UNIV LOS ANGELES","Years",2018)</f>
        <v>583</v>
      </c>
      <c r="W12" s="129">
        <f t="shared" si="4"/>
        <v>7.0325900514579764E-2</v>
      </c>
      <c r="X12" s="46"/>
      <c r="Y12" s="130">
        <f t="shared" si="5"/>
        <v>1216</v>
      </c>
      <c r="Z12" s="131">
        <f t="shared" si="6"/>
        <v>1380</v>
      </c>
      <c r="AA12" s="85">
        <f t="shared" si="11"/>
        <v>0.11884057971014493</v>
      </c>
      <c r="AB12" s="83"/>
      <c r="AC12" s="85">
        <f t="shared" si="12"/>
        <v>0.44572368421052633</v>
      </c>
      <c r="AD12" s="129">
        <f t="shared" si="13"/>
        <v>0.42246376811594205</v>
      </c>
      <c r="AF12" s="132" t="s">
        <v>74</v>
      </c>
      <c r="AG12" s="133">
        <v>542</v>
      </c>
      <c r="AH12" s="133">
        <v>583</v>
      </c>
      <c r="AJ12" s="132" t="s">
        <v>10</v>
      </c>
      <c r="AK12" s="133">
        <v>447</v>
      </c>
      <c r="AL12" s="133">
        <v>468</v>
      </c>
    </row>
    <row r="13" spans="1:38" s="43" customFormat="1" ht="15.5" x14ac:dyDescent="0.35">
      <c r="A13" s="119" t="s">
        <v>13</v>
      </c>
      <c r="B13" s="107">
        <v>98</v>
      </c>
      <c r="C13" s="107">
        <v>283</v>
      </c>
      <c r="D13" s="123">
        <f t="shared" si="7"/>
        <v>1.8877551020408163</v>
      </c>
      <c r="E13" s="52"/>
      <c r="F13" s="124">
        <f>GETPIVOTDATA("Requests Filled (Loan) (Lending)",$AJ$1,"Institution Name","Maritime","Years",2017)</f>
        <v>58</v>
      </c>
      <c r="G13" s="124">
        <f>GETPIVOTDATA("Requests Filled (Loan) (Lending)",$AJ$1,"Institution Name","Maritime","Years",2018)</f>
        <v>52</v>
      </c>
      <c r="H13" s="125">
        <f t="shared" si="0"/>
        <v>-0.11538461538461539</v>
      </c>
      <c r="I13" s="126"/>
      <c r="J13" s="127">
        <f t="shared" si="1"/>
        <v>156</v>
      </c>
      <c r="K13" s="127">
        <f t="shared" si="2"/>
        <v>335</v>
      </c>
      <c r="L13" s="125">
        <f t="shared" si="8"/>
        <v>0.53432835820895519</v>
      </c>
      <c r="M13" s="126"/>
      <c r="N13" s="126">
        <f t="shared" si="9"/>
        <v>0.37179487179487181</v>
      </c>
      <c r="O13" s="126">
        <f t="shared" si="10"/>
        <v>0.15522388059701492</v>
      </c>
      <c r="P13" s="54"/>
      <c r="Q13" s="128">
        <v>108</v>
      </c>
      <c r="R13" s="107">
        <v>179</v>
      </c>
      <c r="S13" s="85">
        <f t="shared" si="3"/>
        <v>0.39664804469273746</v>
      </c>
      <c r="T13" s="83"/>
      <c r="U13" s="124">
        <f>GETPIVOTDATA("Requests Filled (Loan)",$AF$3,"Institution Name","CALIFORNIA STATE UNIV MARITIME ACDY LIBR","Years",2017)</f>
        <v>72</v>
      </c>
      <c r="V13" s="124">
        <f>GETPIVOTDATA("Requests Filled (Loan)",$AF$3,"Institution Name","CALIFORNIA STATE UNIV MARITIME ACDY LIBR","Years",2018)</f>
        <v>45</v>
      </c>
      <c r="W13" s="129">
        <f t="shared" si="4"/>
        <v>-0.6</v>
      </c>
      <c r="X13" s="46"/>
      <c r="Y13" s="130">
        <f t="shared" si="5"/>
        <v>180</v>
      </c>
      <c r="Z13" s="131">
        <f t="shared" si="6"/>
        <v>224</v>
      </c>
      <c r="AA13" s="85">
        <f t="shared" si="11"/>
        <v>0.19642857142857142</v>
      </c>
      <c r="AB13" s="83"/>
      <c r="AC13" s="85">
        <f t="shared" si="12"/>
        <v>0.4</v>
      </c>
      <c r="AD13" s="129">
        <f t="shared" si="13"/>
        <v>0.20089285714285715</v>
      </c>
      <c r="AF13" s="132" t="s">
        <v>76</v>
      </c>
      <c r="AG13" s="133">
        <v>72</v>
      </c>
      <c r="AH13" s="133">
        <v>45</v>
      </c>
      <c r="AJ13" s="132" t="s">
        <v>11</v>
      </c>
      <c r="AK13" s="133">
        <v>873</v>
      </c>
      <c r="AL13" s="133">
        <v>727</v>
      </c>
    </row>
    <row r="14" spans="1:38" s="43" customFormat="1" ht="15.5" x14ac:dyDescent="0.35">
      <c r="A14" s="119" t="s">
        <v>14</v>
      </c>
      <c r="B14" s="107">
        <v>798</v>
      </c>
      <c r="C14" s="107">
        <v>691</v>
      </c>
      <c r="D14" s="123">
        <f t="shared" si="7"/>
        <v>-0.13408521303258145</v>
      </c>
      <c r="E14" s="52"/>
      <c r="F14" s="124">
        <f>GETPIVOTDATA("Requests Filled (Loan) (Lending)",$AJ$1,"Institution Name","Monterey Bay","Years",2017)</f>
        <v>322</v>
      </c>
      <c r="G14" s="124">
        <f>GETPIVOTDATA("Requests Filled (Loan) (Lending)",$AJ$1,"Institution Name","Monterey Bay","Years",2018)</f>
        <v>337</v>
      </c>
      <c r="H14" s="125">
        <f t="shared" si="0"/>
        <v>4.4510385756676561E-2</v>
      </c>
      <c r="I14" s="126"/>
      <c r="J14" s="127">
        <f t="shared" si="1"/>
        <v>1120</v>
      </c>
      <c r="K14" s="127">
        <f t="shared" si="2"/>
        <v>1028</v>
      </c>
      <c r="L14" s="125">
        <f t="shared" si="8"/>
        <v>-8.9494163424124515E-2</v>
      </c>
      <c r="M14" s="126"/>
      <c r="N14" s="126">
        <f t="shared" si="9"/>
        <v>0.28749999999999998</v>
      </c>
      <c r="O14" s="126">
        <f t="shared" si="10"/>
        <v>0.32782101167315175</v>
      </c>
      <c r="P14" s="54"/>
      <c r="Q14" s="128">
        <v>168</v>
      </c>
      <c r="R14" s="107">
        <v>584</v>
      </c>
      <c r="S14" s="85">
        <f t="shared" si="3"/>
        <v>0.71232876712328763</v>
      </c>
      <c r="T14" s="83"/>
      <c r="U14" s="124">
        <f>GETPIVOTDATA("Requests Filled (Loan)",$AF$3,"Institution Name","CALIFORNIA STATE UNIV MONTEREY BAY","Years",2017)</f>
        <v>119</v>
      </c>
      <c r="V14" s="124">
        <f>GETPIVOTDATA("Requests Filled (Loan)",$AF$3,"Institution Name","CALIFORNIA STATE UNIV MONTEREY BAY","Years",2018)</f>
        <v>152</v>
      </c>
      <c r="W14" s="129">
        <f t="shared" si="4"/>
        <v>0.21710526315789475</v>
      </c>
      <c r="X14" s="46"/>
      <c r="Y14" s="130">
        <f t="shared" si="5"/>
        <v>287</v>
      </c>
      <c r="Z14" s="131">
        <f t="shared" si="6"/>
        <v>736</v>
      </c>
      <c r="AA14" s="85">
        <f t="shared" si="11"/>
        <v>0.61005434782608692</v>
      </c>
      <c r="AB14" s="83"/>
      <c r="AC14" s="85">
        <f t="shared" si="12"/>
        <v>0.41463414634146339</v>
      </c>
      <c r="AD14" s="129">
        <f t="shared" si="13"/>
        <v>0.20652173913043478</v>
      </c>
      <c r="AF14" s="132" t="s">
        <v>78</v>
      </c>
      <c r="AG14" s="133">
        <v>119</v>
      </c>
      <c r="AH14" s="133">
        <v>152</v>
      </c>
      <c r="AJ14" s="132" t="s">
        <v>12</v>
      </c>
      <c r="AK14" s="133">
        <v>799</v>
      </c>
      <c r="AL14" s="133">
        <v>590</v>
      </c>
    </row>
    <row r="15" spans="1:38" s="43" customFormat="1" ht="15.5" x14ac:dyDescent="0.35">
      <c r="A15" s="119" t="s">
        <v>15</v>
      </c>
      <c r="B15" s="107">
        <v>29</v>
      </c>
      <c r="C15" s="107">
        <v>43</v>
      </c>
      <c r="D15" s="123">
        <f t="shared" si="7"/>
        <v>0.48275862068965519</v>
      </c>
      <c r="E15" s="52"/>
      <c r="F15" s="124">
        <f>GETPIVOTDATA("Requests Filled (Loan) (Lending)",$AJ$1,"Institution Name","Moss Landing","Years",2017)</f>
        <v>15</v>
      </c>
      <c r="G15" s="124">
        <f>GETPIVOTDATA("Requests Filled (Loan) (Lending)",$AJ$1,"Institution Name","Moss Landing","Years",2018)</f>
        <v>9</v>
      </c>
      <c r="H15" s="125">
        <f t="shared" si="0"/>
        <v>-0.66666666666666663</v>
      </c>
      <c r="I15" s="126"/>
      <c r="J15" s="127">
        <f t="shared" si="1"/>
        <v>44</v>
      </c>
      <c r="K15" s="127">
        <f t="shared" si="2"/>
        <v>52</v>
      </c>
      <c r="L15" s="125">
        <f t="shared" si="8"/>
        <v>0.15384615384615385</v>
      </c>
      <c r="M15" s="126"/>
      <c r="N15" s="126">
        <f t="shared" si="9"/>
        <v>0.34090909090909088</v>
      </c>
      <c r="O15" s="126">
        <f t="shared" si="10"/>
        <v>0.17307692307692307</v>
      </c>
      <c r="P15" s="54"/>
      <c r="Q15" s="128">
        <v>29</v>
      </c>
      <c r="R15" s="107">
        <v>28</v>
      </c>
      <c r="S15" s="85">
        <f t="shared" si="3"/>
        <v>-3.5714285714285712E-2</v>
      </c>
      <c r="T15" s="83"/>
      <c r="U15" s="124">
        <f>GETPIVOTDATA("Requests Filled (Loan)",$AF$3,"Institution Name","SJSU MOSS LANDING MARINE LAB","Years",2017)</f>
        <v>6</v>
      </c>
      <c r="V15" s="124">
        <f>GETPIVOTDATA("Requests Filled (Loan)",$AF$3,"Institution Name","SJSU MOSS LANDING MARINE LAB","Years",2018)</f>
        <v>3</v>
      </c>
      <c r="W15" s="129">
        <f t="shared" si="4"/>
        <v>-1</v>
      </c>
      <c r="X15" s="46"/>
      <c r="Y15" s="130">
        <f t="shared" si="5"/>
        <v>35</v>
      </c>
      <c r="Z15" s="131">
        <f t="shared" si="6"/>
        <v>31</v>
      </c>
      <c r="AA15" s="85">
        <f t="shared" si="11"/>
        <v>-0.12903225806451613</v>
      </c>
      <c r="AB15" s="83"/>
      <c r="AC15" s="85">
        <f t="shared" si="12"/>
        <v>0.17142857142857143</v>
      </c>
      <c r="AD15" s="129">
        <f t="shared" si="13"/>
        <v>9.6774193548387094E-2</v>
      </c>
      <c r="AF15" s="132" t="s">
        <v>80</v>
      </c>
      <c r="AG15" s="133">
        <v>728</v>
      </c>
      <c r="AH15" s="133">
        <v>611</v>
      </c>
      <c r="AJ15" s="132" t="s">
        <v>13</v>
      </c>
      <c r="AK15" s="133">
        <v>58</v>
      </c>
      <c r="AL15" s="133">
        <v>52</v>
      </c>
    </row>
    <row r="16" spans="1:38" s="43" customFormat="1" ht="15.5" x14ac:dyDescent="0.35">
      <c r="A16" s="119" t="s">
        <v>16</v>
      </c>
      <c r="B16" s="107">
        <v>1458</v>
      </c>
      <c r="C16" s="107">
        <v>1626</v>
      </c>
      <c r="D16" s="123">
        <f t="shared" si="7"/>
        <v>0.11522633744855967</v>
      </c>
      <c r="E16" s="52"/>
      <c r="F16" s="124">
        <f>GETPIVOTDATA("Requests Filled (Loan) (Lending)",$AJ$1,"Institution Name","Northridge","Years",2017)</f>
        <v>582</v>
      </c>
      <c r="G16" s="124">
        <f>GETPIVOTDATA("Requests Filled (Loan) (Lending)",$AJ$1,"Institution Name","Northridge","Years",2018)</f>
        <v>636</v>
      </c>
      <c r="H16" s="125">
        <f t="shared" si="0"/>
        <v>8.4905660377358486E-2</v>
      </c>
      <c r="I16" s="126"/>
      <c r="J16" s="127">
        <f t="shared" si="1"/>
        <v>2040</v>
      </c>
      <c r="K16" s="127">
        <f t="shared" si="2"/>
        <v>2262</v>
      </c>
      <c r="L16" s="125">
        <f t="shared" si="8"/>
        <v>9.8143236074270557E-2</v>
      </c>
      <c r="M16" s="126"/>
      <c r="N16" s="126">
        <f t="shared" si="9"/>
        <v>0.28529411764705881</v>
      </c>
      <c r="O16" s="126">
        <f t="shared" si="10"/>
        <v>0.28116710875331563</v>
      </c>
      <c r="P16" s="54"/>
      <c r="Q16" s="128">
        <v>574</v>
      </c>
      <c r="R16" s="107">
        <v>871</v>
      </c>
      <c r="S16" s="85">
        <f t="shared" si="3"/>
        <v>0.34098737083811709</v>
      </c>
      <c r="T16" s="83"/>
      <c r="U16" s="124">
        <f>GETPIVOTDATA("Requests Filled (Loan)",$AF$3,"Institution Name","CALIFORNIA STATE UNIV NORTHRIDGE","Years",2017)</f>
        <v>728</v>
      </c>
      <c r="V16" s="124">
        <f>GETPIVOTDATA("Requests Filled (Loan)",$AF$3,"Institution Name","CALIFORNIA STATE UNIV NORTHRIDGE","Years",2018)</f>
        <v>611</v>
      </c>
      <c r="W16" s="129">
        <f t="shared" si="4"/>
        <v>-0.19148936170212766</v>
      </c>
      <c r="X16" s="46"/>
      <c r="Y16" s="130">
        <f t="shared" si="5"/>
        <v>1302</v>
      </c>
      <c r="Z16" s="131">
        <f t="shared" si="6"/>
        <v>1482</v>
      </c>
      <c r="AA16" s="85">
        <f t="shared" si="11"/>
        <v>0.1214574898785425</v>
      </c>
      <c r="AB16" s="83"/>
      <c r="AC16" s="85">
        <f t="shared" si="12"/>
        <v>0.55913978494623651</v>
      </c>
      <c r="AD16" s="129">
        <f t="shared" si="13"/>
        <v>0.41228070175438597</v>
      </c>
      <c r="AF16" s="132" t="s">
        <v>82</v>
      </c>
      <c r="AG16" s="133">
        <v>251</v>
      </c>
      <c r="AH16" s="133">
        <v>789</v>
      </c>
      <c r="AJ16" s="132" t="s">
        <v>14</v>
      </c>
      <c r="AK16" s="133">
        <v>322</v>
      </c>
      <c r="AL16" s="133">
        <v>337</v>
      </c>
    </row>
    <row r="17" spans="1:38" s="43" customFormat="1" ht="15.5" x14ac:dyDescent="0.35">
      <c r="A17" s="119" t="s">
        <v>17</v>
      </c>
      <c r="B17" s="107">
        <v>799</v>
      </c>
      <c r="C17" s="107">
        <v>897</v>
      </c>
      <c r="D17" s="123">
        <f t="shared" si="7"/>
        <v>0.12265331664580725</v>
      </c>
      <c r="E17" s="52"/>
      <c r="F17" s="124">
        <f>GETPIVOTDATA("Requests Filled (Loan) (Lending)",$AJ$1,"Institution Name","Pomona","Years",2017)</f>
        <v>439</v>
      </c>
      <c r="G17" s="124">
        <f>GETPIVOTDATA("Requests Filled (Loan) (Lending)",$AJ$1,"Institution Name","Pomona","Years",2018)</f>
        <v>402</v>
      </c>
      <c r="H17" s="125">
        <f t="shared" si="0"/>
        <v>-9.2039800995024873E-2</v>
      </c>
      <c r="I17" s="126"/>
      <c r="J17" s="127">
        <f t="shared" si="1"/>
        <v>1238</v>
      </c>
      <c r="K17" s="127">
        <f t="shared" si="2"/>
        <v>1299</v>
      </c>
      <c r="L17" s="125">
        <f t="shared" si="8"/>
        <v>4.6959199384141649E-2</v>
      </c>
      <c r="M17" s="126"/>
      <c r="N17" s="126">
        <f t="shared" si="9"/>
        <v>0.3546042003231018</v>
      </c>
      <c r="O17" s="126">
        <f t="shared" si="10"/>
        <v>0.30946882217090071</v>
      </c>
      <c r="P17" s="54"/>
      <c r="Q17" s="128">
        <v>1434</v>
      </c>
      <c r="R17" s="107">
        <v>1903</v>
      </c>
      <c r="S17" s="85">
        <f t="shared" si="3"/>
        <v>0.2464529689963216</v>
      </c>
      <c r="T17" s="83"/>
      <c r="U17" s="124">
        <f>GETPIVOTDATA("Requests Filled (Loan)",$AF$3,"Institution Name","CALIFORNIA STATE POLYTECHNIC UNIV POMON","Years",2017)</f>
        <v>864</v>
      </c>
      <c r="V17" s="124">
        <f>GETPIVOTDATA("Requests Filled (Loan)",$AF$3,"Institution Name","CALIFORNIA STATE POLYTECHNIC UNIV POMON","Years",2018)</f>
        <v>892</v>
      </c>
      <c r="W17" s="129">
        <f t="shared" si="4"/>
        <v>3.1390134529147982E-2</v>
      </c>
      <c r="X17" s="46"/>
      <c r="Y17" s="130">
        <f t="shared" si="5"/>
        <v>2298</v>
      </c>
      <c r="Z17" s="131">
        <f t="shared" si="6"/>
        <v>2795</v>
      </c>
      <c r="AA17" s="85">
        <f t="shared" si="11"/>
        <v>0.17781753130590339</v>
      </c>
      <c r="AB17" s="83"/>
      <c r="AC17" s="85">
        <f t="shared" si="12"/>
        <v>0.37597911227154046</v>
      </c>
      <c r="AD17" s="129">
        <f t="shared" si="13"/>
        <v>0.31914132379248661</v>
      </c>
      <c r="AF17" s="132" t="s">
        <v>84</v>
      </c>
      <c r="AG17" s="133">
        <v>322</v>
      </c>
      <c r="AH17" s="133">
        <v>386</v>
      </c>
      <c r="AJ17" s="132" t="s">
        <v>15</v>
      </c>
      <c r="AK17" s="133">
        <v>15</v>
      </c>
      <c r="AL17" s="133">
        <v>9</v>
      </c>
    </row>
    <row r="18" spans="1:38" s="43" customFormat="1" ht="15.5" x14ac:dyDescent="0.35">
      <c r="A18" s="119" t="s">
        <v>18</v>
      </c>
      <c r="B18" s="107">
        <v>1957</v>
      </c>
      <c r="C18" s="107">
        <v>1894</v>
      </c>
      <c r="D18" s="123">
        <f t="shared" si="7"/>
        <v>-3.2192130812468064E-2</v>
      </c>
      <c r="E18" s="52"/>
      <c r="F18" s="124">
        <f>GETPIVOTDATA("Requests Filled (Loan) (Lending)",$AJ$1,"Institution Name","Sacramento","Years",2017)</f>
        <v>1712</v>
      </c>
      <c r="G18" s="124">
        <f>GETPIVOTDATA("Requests Filled (Loan) (Lending)",$AJ$1,"Institution Name","Sacramento","Years",2018)</f>
        <v>1422</v>
      </c>
      <c r="H18" s="125">
        <f t="shared" si="0"/>
        <v>-0.20393811533052039</v>
      </c>
      <c r="I18" s="126"/>
      <c r="J18" s="127">
        <f t="shared" si="1"/>
        <v>3669</v>
      </c>
      <c r="K18" s="127">
        <f t="shared" si="2"/>
        <v>3316</v>
      </c>
      <c r="L18" s="125">
        <f t="shared" si="8"/>
        <v>-0.10645355850422196</v>
      </c>
      <c r="M18" s="126"/>
      <c r="N18" s="126">
        <f t="shared" si="9"/>
        <v>0.46661215590079042</v>
      </c>
      <c r="O18" s="126">
        <f t="shared" si="10"/>
        <v>0.42882991556091676</v>
      </c>
      <c r="P18" s="54"/>
      <c r="Q18" s="128">
        <v>776</v>
      </c>
      <c r="R18" s="107">
        <v>797</v>
      </c>
      <c r="S18" s="85">
        <f t="shared" si="3"/>
        <v>2.6348808030112924E-2</v>
      </c>
      <c r="T18" s="83"/>
      <c r="U18" s="124">
        <f>GETPIVOTDATA("Requests Filled (Loan)",$AF$3,"Institution Name","CALIFORNIA STATE UNIV-SACRAMENTO LIBR","Years",2017)</f>
        <v>595</v>
      </c>
      <c r="V18" s="124">
        <f>GETPIVOTDATA("Requests Filled (Loan)",$AF$3,"Institution Name","CALIFORNIA STATE UNIV-SACRAMENTO LIBR","Years",2018)</f>
        <v>639</v>
      </c>
      <c r="W18" s="129">
        <f t="shared" si="4"/>
        <v>6.8857589984350542E-2</v>
      </c>
      <c r="X18" s="46"/>
      <c r="Y18" s="130">
        <f t="shared" si="5"/>
        <v>1371</v>
      </c>
      <c r="Z18" s="131">
        <f t="shared" si="6"/>
        <v>1436</v>
      </c>
      <c r="AA18" s="85">
        <f t="shared" si="11"/>
        <v>4.5264623955431751E-2</v>
      </c>
      <c r="AB18" s="83"/>
      <c r="AC18" s="85">
        <f t="shared" si="12"/>
        <v>0.4339897884755653</v>
      </c>
      <c r="AD18" s="129">
        <f t="shared" si="13"/>
        <v>0.44498607242339833</v>
      </c>
      <c r="AF18" s="132" t="s">
        <v>86</v>
      </c>
      <c r="AG18" s="133">
        <v>292</v>
      </c>
      <c r="AH18" s="133">
        <v>360</v>
      </c>
      <c r="AJ18" s="132" t="s">
        <v>16</v>
      </c>
      <c r="AK18" s="133">
        <v>582</v>
      </c>
      <c r="AL18" s="133">
        <v>636</v>
      </c>
    </row>
    <row r="19" spans="1:38" s="43" customFormat="1" ht="15.5" x14ac:dyDescent="0.35">
      <c r="A19" s="119" t="s">
        <v>19</v>
      </c>
      <c r="B19" s="107">
        <v>1468</v>
      </c>
      <c r="C19" s="107">
        <v>1784</v>
      </c>
      <c r="D19" s="123">
        <f t="shared" si="7"/>
        <v>0.21525885558583105</v>
      </c>
      <c r="E19" s="52"/>
      <c r="F19" s="124">
        <f>GETPIVOTDATA("Requests Filled (Loan) (Lending)",$AJ$1,"Institution Name","San Bernardino","Years",2017)</f>
        <v>1321</v>
      </c>
      <c r="G19" s="124">
        <f>GETPIVOTDATA("Requests Filled (Loan) (Lending)",$AJ$1,"Institution Name","San Bernardino","Years",2018)</f>
        <v>1243</v>
      </c>
      <c r="H19" s="125">
        <f t="shared" si="0"/>
        <v>-6.2751407884151247E-2</v>
      </c>
      <c r="I19" s="126"/>
      <c r="J19" s="127">
        <f t="shared" si="1"/>
        <v>2789</v>
      </c>
      <c r="K19" s="127">
        <f t="shared" si="2"/>
        <v>3027</v>
      </c>
      <c r="L19" s="125">
        <f t="shared" si="8"/>
        <v>7.8625702015196558E-2</v>
      </c>
      <c r="M19" s="126"/>
      <c r="N19" s="126">
        <f t="shared" si="9"/>
        <v>0.47364646826819651</v>
      </c>
      <c r="O19" s="126">
        <f t="shared" si="10"/>
        <v>0.41063759497852659</v>
      </c>
      <c r="P19" s="54"/>
      <c r="Q19" s="128">
        <v>545</v>
      </c>
      <c r="R19" s="107">
        <v>490</v>
      </c>
      <c r="S19" s="85">
        <f t="shared" si="3"/>
        <v>-0.11224489795918367</v>
      </c>
      <c r="T19" s="83"/>
      <c r="U19" s="124">
        <f>GETPIVOTDATA("Requests Filled (Loan)",$AF$3,"Institution Name","CALIFORNIA STATE UNIV-SAN BERNARDINO LI","Years",2017)</f>
        <v>301</v>
      </c>
      <c r="V19" s="124">
        <f>GETPIVOTDATA("Requests Filled (Loan)",$AF$3,"Institution Name","CALIFORNIA STATE UNIV-SAN BERNARDINO LI","Years",2018)</f>
        <v>228</v>
      </c>
      <c r="W19" s="129">
        <f t="shared" si="4"/>
        <v>-0.32017543859649122</v>
      </c>
      <c r="X19" s="46"/>
      <c r="Y19" s="130">
        <f t="shared" si="5"/>
        <v>846</v>
      </c>
      <c r="Z19" s="131">
        <f t="shared" si="6"/>
        <v>718</v>
      </c>
      <c r="AA19" s="85">
        <f t="shared" si="11"/>
        <v>-0.17827298050139276</v>
      </c>
      <c r="AB19" s="83"/>
      <c r="AC19" s="85">
        <f t="shared" si="12"/>
        <v>0.35579196217494091</v>
      </c>
      <c r="AD19" s="129">
        <f t="shared" si="13"/>
        <v>0.31754874651810583</v>
      </c>
      <c r="AF19" s="132" t="s">
        <v>88</v>
      </c>
      <c r="AG19" s="133">
        <v>241</v>
      </c>
      <c r="AH19" s="133">
        <v>177</v>
      </c>
      <c r="AJ19" s="132" t="s">
        <v>17</v>
      </c>
      <c r="AK19" s="133">
        <v>439</v>
      </c>
      <c r="AL19" s="133">
        <v>402</v>
      </c>
    </row>
    <row r="20" spans="1:38" s="43" customFormat="1" ht="15.5" x14ac:dyDescent="0.35">
      <c r="A20" s="119" t="s">
        <v>20</v>
      </c>
      <c r="B20" s="107">
        <v>1362</v>
      </c>
      <c r="C20" s="107">
        <v>2240</v>
      </c>
      <c r="D20" s="123">
        <f t="shared" si="7"/>
        <v>0.64464023494860501</v>
      </c>
      <c r="E20" s="52"/>
      <c r="F20" s="124">
        <f>GETPIVOTDATA("Requests Filled (Loan) (Lending)",$AJ$1,"Institution Name","San Diego","Years",2017)</f>
        <v>987</v>
      </c>
      <c r="G20" s="124">
        <f>GETPIVOTDATA("Requests Filled (Loan) (Lending)",$AJ$1,"Institution Name","San Diego","Years",2018)</f>
        <v>873</v>
      </c>
      <c r="H20" s="125">
        <f t="shared" si="0"/>
        <v>-0.13058419243986255</v>
      </c>
      <c r="I20" s="126"/>
      <c r="J20" s="127">
        <f t="shared" si="1"/>
        <v>2349</v>
      </c>
      <c r="K20" s="127">
        <f t="shared" si="2"/>
        <v>3113</v>
      </c>
      <c r="L20" s="125">
        <f t="shared" si="8"/>
        <v>0.24542242210086734</v>
      </c>
      <c r="M20" s="126"/>
      <c r="N20" s="126">
        <f t="shared" si="9"/>
        <v>0.42017879948914433</v>
      </c>
      <c r="O20" s="126">
        <f t="shared" si="10"/>
        <v>0.28043687761002251</v>
      </c>
      <c r="P20" s="54"/>
      <c r="Q20" s="128">
        <v>759</v>
      </c>
      <c r="R20" s="107">
        <v>650</v>
      </c>
      <c r="S20" s="85">
        <f t="shared" si="3"/>
        <v>-0.1676923076923077</v>
      </c>
      <c r="T20" s="83"/>
      <c r="U20" s="124">
        <f>GETPIVOTDATA("Requests Filled (Loan)",$AF$3,"Institution Name","SAN DIEGO STATE UNIV LIBR","Years",2017)</f>
        <v>1211</v>
      </c>
      <c r="V20" s="124">
        <f>GETPIVOTDATA("Requests Filled (Loan)",$AF$3,"Institution Name","SAN DIEGO STATE UNIV LIBR","Years",2018)</f>
        <v>996</v>
      </c>
      <c r="W20" s="129">
        <f t="shared" si="4"/>
        <v>-0.21586345381526104</v>
      </c>
      <c r="X20" s="46"/>
      <c r="Y20" s="130">
        <f t="shared" si="5"/>
        <v>1970</v>
      </c>
      <c r="Z20" s="131">
        <f t="shared" si="6"/>
        <v>1646</v>
      </c>
      <c r="AA20" s="85">
        <f t="shared" si="11"/>
        <v>-0.1968408262454435</v>
      </c>
      <c r="AB20" s="83"/>
      <c r="AC20" s="85">
        <f t="shared" si="12"/>
        <v>0.61472081218274111</v>
      </c>
      <c r="AD20" s="129">
        <f t="shared" si="13"/>
        <v>0.60510328068043739</v>
      </c>
      <c r="AF20" s="132" t="s">
        <v>90</v>
      </c>
      <c r="AG20" s="133">
        <v>1179</v>
      </c>
      <c r="AH20" s="133">
        <v>825</v>
      </c>
      <c r="AJ20" s="132" t="s">
        <v>18</v>
      </c>
      <c r="AK20" s="133">
        <v>1712</v>
      </c>
      <c r="AL20" s="133">
        <v>1422</v>
      </c>
    </row>
    <row r="21" spans="1:38" s="43" customFormat="1" ht="15.5" x14ac:dyDescent="0.35">
      <c r="A21" s="119" t="s">
        <v>21</v>
      </c>
      <c r="B21" s="107">
        <v>1725</v>
      </c>
      <c r="C21" s="107">
        <v>2058</v>
      </c>
      <c r="D21" s="123">
        <f t="shared" si="7"/>
        <v>0.19304347826086957</v>
      </c>
      <c r="E21" s="52"/>
      <c r="F21" s="124">
        <f>GETPIVOTDATA("Requests Filled (Loan) (Lending)",$AJ$1,"Institution Name","San Francisco","Years",2017)</f>
        <v>928</v>
      </c>
      <c r="G21" s="124">
        <f>GETPIVOTDATA("Requests Filled (Loan) (Lending)",$AJ$1,"Institution Name","San Francisco","Years",2018)</f>
        <v>910</v>
      </c>
      <c r="H21" s="125">
        <f t="shared" si="0"/>
        <v>-1.9780219780219779E-2</v>
      </c>
      <c r="I21" s="126"/>
      <c r="J21" s="127">
        <f t="shared" si="1"/>
        <v>2653</v>
      </c>
      <c r="K21" s="127">
        <f t="shared" si="2"/>
        <v>2968</v>
      </c>
      <c r="L21" s="125">
        <f t="shared" si="8"/>
        <v>0.10613207547169812</v>
      </c>
      <c r="M21" s="126"/>
      <c r="N21" s="126">
        <f t="shared" si="9"/>
        <v>0.34979268752355824</v>
      </c>
      <c r="O21" s="126">
        <f t="shared" si="10"/>
        <v>0.30660377358490565</v>
      </c>
      <c r="P21" s="54"/>
      <c r="Q21" s="128">
        <v>2470</v>
      </c>
      <c r="R21" s="107">
        <v>2757</v>
      </c>
      <c r="S21" s="85">
        <f t="shared" si="3"/>
        <v>0.10409865796155242</v>
      </c>
      <c r="T21" s="83"/>
      <c r="U21" s="124">
        <f>GETPIVOTDATA("Requests Filled (Loan)",$AF$3,"Institution Name","SAN FRANCISCO STATE UNIV LIBR","Years",2017)</f>
        <v>936</v>
      </c>
      <c r="V21" s="124">
        <f>GETPIVOTDATA("Requests Filled (Loan)",$AF$3,"Institution Name","SAN FRANCISCO STATE UNIV LIBR","Years",2018)</f>
        <v>1465</v>
      </c>
      <c r="W21" s="129">
        <f t="shared" si="4"/>
        <v>0.36109215017064844</v>
      </c>
      <c r="X21" s="46"/>
      <c r="Y21" s="130">
        <f t="shared" si="5"/>
        <v>3406</v>
      </c>
      <c r="Z21" s="131">
        <f t="shared" si="6"/>
        <v>4222</v>
      </c>
      <c r="AA21" s="85">
        <f t="shared" si="11"/>
        <v>0.19327333017527237</v>
      </c>
      <c r="AB21" s="83"/>
      <c r="AC21" s="85">
        <f t="shared" si="12"/>
        <v>0.27480916030534353</v>
      </c>
      <c r="AD21" s="129">
        <f t="shared" si="13"/>
        <v>0.34699194694457602</v>
      </c>
      <c r="AF21" s="132" t="s">
        <v>92</v>
      </c>
      <c r="AG21" s="133">
        <v>595</v>
      </c>
      <c r="AH21" s="133">
        <v>639</v>
      </c>
      <c r="AJ21" s="132" t="s">
        <v>19</v>
      </c>
      <c r="AK21" s="133">
        <v>1321</v>
      </c>
      <c r="AL21" s="133">
        <v>1243</v>
      </c>
    </row>
    <row r="22" spans="1:38" s="43" customFormat="1" ht="15.5" x14ac:dyDescent="0.35">
      <c r="A22" s="119" t="s">
        <v>22</v>
      </c>
      <c r="B22" s="107">
        <v>1272</v>
      </c>
      <c r="C22" s="107">
        <v>1520</v>
      </c>
      <c r="D22" s="123">
        <f t="shared" si="7"/>
        <v>0.19496855345911951</v>
      </c>
      <c r="E22" s="52"/>
      <c r="F22" s="124">
        <f>GETPIVOTDATA("Requests Filled (Loan) (Lending)",$AJ$1,"Institution Name","San Jose","Years",2017)</f>
        <v>611</v>
      </c>
      <c r="G22" s="124">
        <f>GETPIVOTDATA("Requests Filled (Loan) (Lending)",$AJ$1,"Institution Name","San Jose","Years",2018)</f>
        <v>541</v>
      </c>
      <c r="H22" s="125">
        <f t="shared" si="0"/>
        <v>-0.12939001848428835</v>
      </c>
      <c r="I22" s="126"/>
      <c r="J22" s="127">
        <f t="shared" si="1"/>
        <v>1883</v>
      </c>
      <c r="K22" s="127">
        <f t="shared" si="2"/>
        <v>2061</v>
      </c>
      <c r="L22" s="125">
        <f t="shared" si="8"/>
        <v>8.6365841824357109E-2</v>
      </c>
      <c r="M22" s="126"/>
      <c r="N22" s="126">
        <f t="shared" si="9"/>
        <v>0.32448220924057353</v>
      </c>
      <c r="O22" s="126">
        <f t="shared" si="10"/>
        <v>0.26249393498301793</v>
      </c>
      <c r="P22" s="54"/>
      <c r="Q22" s="128">
        <v>1099</v>
      </c>
      <c r="R22" s="107">
        <v>1287</v>
      </c>
      <c r="S22" s="85">
        <f t="shared" si="3"/>
        <v>0.14607614607614608</v>
      </c>
      <c r="T22" s="83"/>
      <c r="U22" s="124">
        <f>GETPIVOTDATA("Requests Filled (Loan)",$AF$3,"Institution Name","SAN JOSE STATE UNIV","Years",2017)</f>
        <v>764</v>
      </c>
      <c r="V22" s="124">
        <f>GETPIVOTDATA("Requests Filled (Loan)",$AF$3,"Institution Name","SAN JOSE STATE UNIV","Years",2018)</f>
        <v>707</v>
      </c>
      <c r="W22" s="129">
        <f t="shared" si="4"/>
        <v>-8.0622347949080617E-2</v>
      </c>
      <c r="X22" s="46"/>
      <c r="Y22" s="130">
        <f t="shared" si="5"/>
        <v>1863</v>
      </c>
      <c r="Z22" s="131">
        <f t="shared" si="6"/>
        <v>1994</v>
      </c>
      <c r="AA22" s="85">
        <f t="shared" si="11"/>
        <v>6.5697091273821465E-2</v>
      </c>
      <c r="AB22" s="83"/>
      <c r="AC22" s="85">
        <f t="shared" si="12"/>
        <v>0.41009125067096081</v>
      </c>
      <c r="AD22" s="129">
        <f t="shared" si="13"/>
        <v>0.35456369107321967</v>
      </c>
      <c r="AF22" s="132" t="s">
        <v>94</v>
      </c>
      <c r="AG22" s="133">
        <v>301</v>
      </c>
      <c r="AH22" s="133">
        <v>228</v>
      </c>
      <c r="AJ22" s="132" t="s">
        <v>20</v>
      </c>
      <c r="AK22" s="133">
        <v>987</v>
      </c>
      <c r="AL22" s="133">
        <v>873</v>
      </c>
    </row>
    <row r="23" spans="1:38" s="43" customFormat="1" ht="15.5" x14ac:dyDescent="0.35">
      <c r="A23" s="119" t="s">
        <v>23</v>
      </c>
      <c r="B23" s="107">
        <v>674</v>
      </c>
      <c r="C23" s="107">
        <v>704</v>
      </c>
      <c r="D23" s="123">
        <f t="shared" si="7"/>
        <v>4.4510385756676561E-2</v>
      </c>
      <c r="E23" s="52"/>
      <c r="F23" s="124">
        <f>GETPIVOTDATA("Requests Filled (Loan) (Lending)",$AJ$1,"Institution Name","San Luis Obispo","Years",2017)</f>
        <v>511</v>
      </c>
      <c r="G23" s="124">
        <f>GETPIVOTDATA("Requests Filled (Loan) (Lending)",$AJ$1,"Institution Name","San Luis Obispo","Years",2018)</f>
        <v>451</v>
      </c>
      <c r="H23" s="125">
        <f t="shared" si="0"/>
        <v>-0.13303769401330376</v>
      </c>
      <c r="I23" s="126"/>
      <c r="J23" s="127">
        <f t="shared" si="1"/>
        <v>1185</v>
      </c>
      <c r="K23" s="127">
        <f t="shared" si="2"/>
        <v>1155</v>
      </c>
      <c r="L23" s="125">
        <f t="shared" si="8"/>
        <v>-2.5974025974025976E-2</v>
      </c>
      <c r="M23" s="126"/>
      <c r="N23" s="126">
        <f t="shared" si="9"/>
        <v>0.43122362869198311</v>
      </c>
      <c r="O23" s="126">
        <f t="shared" si="10"/>
        <v>0.39047619047619048</v>
      </c>
      <c r="P23" s="54"/>
      <c r="Q23" s="128">
        <v>2309</v>
      </c>
      <c r="R23" s="107">
        <v>2247</v>
      </c>
      <c r="S23" s="85">
        <f t="shared" si="3"/>
        <v>-2.7592345349354695E-2</v>
      </c>
      <c r="T23" s="83"/>
      <c r="U23" s="124">
        <f>GETPIVOTDATA("Requests Filled (Loan)",$AF$3,"Institution Name","CALIFORNIA POLYTECHNIC STATE UNIV SAN L","Years",2017)</f>
        <v>937</v>
      </c>
      <c r="V23" s="124">
        <f>GETPIVOTDATA("Requests Filled (Loan)",$AF$3,"Institution Name","CALIFORNIA POLYTECHNIC STATE UNIV SAN L","Years",2018)</f>
        <v>1002</v>
      </c>
      <c r="W23" s="129">
        <f t="shared" si="4"/>
        <v>6.4870259481037917E-2</v>
      </c>
      <c r="X23" s="46"/>
      <c r="Y23" s="130">
        <f t="shared" si="5"/>
        <v>3246</v>
      </c>
      <c r="Z23" s="131">
        <f t="shared" si="6"/>
        <v>3249</v>
      </c>
      <c r="AA23" s="85">
        <f t="shared" si="11"/>
        <v>9.2336103416435823E-4</v>
      </c>
      <c r="AB23" s="83"/>
      <c r="AC23" s="85">
        <f t="shared" si="12"/>
        <v>0.2886629698089957</v>
      </c>
      <c r="AD23" s="129">
        <f t="shared" si="13"/>
        <v>0.30840258541089566</v>
      </c>
      <c r="AF23" s="132" t="s">
        <v>96</v>
      </c>
      <c r="AG23" s="133">
        <v>595</v>
      </c>
      <c r="AH23" s="133">
        <v>449</v>
      </c>
      <c r="AJ23" s="132" t="s">
        <v>21</v>
      </c>
      <c r="AK23" s="133">
        <v>928</v>
      </c>
      <c r="AL23" s="133">
        <v>910</v>
      </c>
    </row>
    <row r="24" spans="1:38" s="43" customFormat="1" ht="15.5" x14ac:dyDescent="0.35">
      <c r="A24" s="119" t="s">
        <v>24</v>
      </c>
      <c r="B24" s="107">
        <v>949</v>
      </c>
      <c r="C24" s="107">
        <v>784</v>
      </c>
      <c r="D24" s="123">
        <f t="shared" si="7"/>
        <v>-0.17386722866174922</v>
      </c>
      <c r="E24" s="52"/>
      <c r="F24" s="124">
        <f>GETPIVOTDATA("Requests Filled (Loan) (Lending)",$AJ$1,"Institution Name","San Marcos","Years",2017)</f>
        <v>442</v>
      </c>
      <c r="G24" s="124">
        <f>GETPIVOTDATA("Requests Filled (Loan) (Lending)",$AJ$1,"Institution Name","San Marcos","Years",2018)</f>
        <v>358</v>
      </c>
      <c r="H24" s="125">
        <f t="shared" si="0"/>
        <v>-0.23463687150837989</v>
      </c>
      <c r="I24" s="126"/>
      <c r="J24" s="127">
        <f t="shared" si="1"/>
        <v>1391</v>
      </c>
      <c r="K24" s="127">
        <f t="shared" si="2"/>
        <v>1142</v>
      </c>
      <c r="L24" s="125">
        <f t="shared" si="8"/>
        <v>-0.2180385288966725</v>
      </c>
      <c r="M24" s="126"/>
      <c r="N24" s="126">
        <f t="shared" si="9"/>
        <v>0.31775700934579437</v>
      </c>
      <c r="O24" s="126">
        <f t="shared" si="10"/>
        <v>0.31348511383537653</v>
      </c>
      <c r="P24" s="54"/>
      <c r="Q24" s="128">
        <v>199</v>
      </c>
      <c r="R24" s="107">
        <v>443</v>
      </c>
      <c r="S24" s="85">
        <f t="shared" si="3"/>
        <v>0.55079006772009032</v>
      </c>
      <c r="T24" s="83"/>
      <c r="U24" s="124">
        <f>GETPIVOTDATA("Requests Filled (Loan)",$AF$3,"Institution Name","CALIFORNIA STATE UNIV SAN MARCOS","Years",2017)</f>
        <v>251</v>
      </c>
      <c r="V24" s="124">
        <f>GETPIVOTDATA("Requests Filled (Loan)",$AF$3,"Institution Name","CALIFORNIA STATE UNIV SAN MARCOS","Years",2018)</f>
        <v>789</v>
      </c>
      <c r="W24" s="129">
        <f t="shared" si="4"/>
        <v>0.68187579214195182</v>
      </c>
      <c r="X24" s="46"/>
      <c r="Y24" s="130">
        <f t="shared" si="5"/>
        <v>450</v>
      </c>
      <c r="Z24" s="131">
        <f t="shared" si="6"/>
        <v>1232</v>
      </c>
      <c r="AA24" s="85">
        <f t="shared" si="11"/>
        <v>0.63474025974025972</v>
      </c>
      <c r="AB24" s="83"/>
      <c r="AC24" s="85">
        <f t="shared" si="12"/>
        <v>0.55777777777777782</v>
      </c>
      <c r="AD24" s="129">
        <f t="shared" si="13"/>
        <v>0.64042207792207795</v>
      </c>
      <c r="AF24" s="132" t="s">
        <v>98</v>
      </c>
      <c r="AG24" s="133">
        <v>1211</v>
      </c>
      <c r="AH24" s="133">
        <v>996</v>
      </c>
      <c r="AJ24" s="132" t="s">
        <v>22</v>
      </c>
      <c r="AK24" s="133">
        <v>611</v>
      </c>
      <c r="AL24" s="133">
        <v>541</v>
      </c>
    </row>
    <row r="25" spans="1:38" s="43" customFormat="1" ht="15.5" x14ac:dyDescent="0.35">
      <c r="A25" s="119" t="s">
        <v>25</v>
      </c>
      <c r="B25" s="107">
        <v>693</v>
      </c>
      <c r="C25" s="107">
        <v>954</v>
      </c>
      <c r="D25" s="123">
        <f t="shared" si="7"/>
        <v>0.37662337662337664</v>
      </c>
      <c r="E25" s="52"/>
      <c r="F25" s="124">
        <f>GETPIVOTDATA("Requests Filled (Loan) (Lending)",$AJ$1,"Institution Name","Sonoma","Years",2017)</f>
        <v>299</v>
      </c>
      <c r="G25" s="124">
        <f>GETPIVOTDATA("Requests Filled (Loan) (Lending)",$AJ$1,"Institution Name","Sonoma","Years",2018)</f>
        <v>354</v>
      </c>
      <c r="H25" s="125">
        <f t="shared" si="0"/>
        <v>0.15536723163841809</v>
      </c>
      <c r="I25" s="126"/>
      <c r="J25" s="127">
        <f t="shared" si="1"/>
        <v>992</v>
      </c>
      <c r="K25" s="127">
        <f t="shared" si="2"/>
        <v>1308</v>
      </c>
      <c r="L25" s="125">
        <f t="shared" si="8"/>
        <v>0.24159021406727829</v>
      </c>
      <c r="M25" s="126"/>
      <c r="N25" s="126">
        <f t="shared" si="9"/>
        <v>0.30141129032258063</v>
      </c>
      <c r="O25" s="126">
        <f t="shared" si="10"/>
        <v>0.27064220183486237</v>
      </c>
      <c r="P25" s="54"/>
      <c r="Q25" s="128">
        <v>818</v>
      </c>
      <c r="R25" s="107">
        <v>1672</v>
      </c>
      <c r="S25" s="85">
        <f t="shared" si="3"/>
        <v>0.51076555023923442</v>
      </c>
      <c r="T25" s="83"/>
      <c r="U25" s="124">
        <f>GETPIVOTDATA("Requests Filled (Loan)",$AF$3,"Institution Name","SONOMA STATE UNIV LIBR","Years",2017)</f>
        <v>157</v>
      </c>
      <c r="V25" s="124">
        <f>GETPIVOTDATA("Requests Filled (Loan)",$AF$3,"Institution Name","SONOMA STATE UNIV LIBR","Years",2018)</f>
        <v>268</v>
      </c>
      <c r="W25" s="129">
        <f t="shared" si="4"/>
        <v>0.41417910447761191</v>
      </c>
      <c r="X25" s="46"/>
      <c r="Y25" s="130">
        <f t="shared" si="5"/>
        <v>975</v>
      </c>
      <c r="Z25" s="131">
        <f t="shared" si="6"/>
        <v>1940</v>
      </c>
      <c r="AA25" s="85">
        <f t="shared" si="11"/>
        <v>0.49742268041237114</v>
      </c>
      <c r="AB25" s="83"/>
      <c r="AC25" s="85">
        <f t="shared" si="12"/>
        <v>0.16102564102564101</v>
      </c>
      <c r="AD25" s="129">
        <f t="shared" si="13"/>
        <v>0.13814432989690723</v>
      </c>
      <c r="AF25" s="132" t="s">
        <v>100</v>
      </c>
      <c r="AG25" s="133">
        <v>936</v>
      </c>
      <c r="AH25" s="133">
        <v>1465</v>
      </c>
      <c r="AJ25" s="132" t="s">
        <v>23</v>
      </c>
      <c r="AK25" s="133">
        <v>511</v>
      </c>
      <c r="AL25" s="133">
        <v>451</v>
      </c>
    </row>
    <row r="26" spans="1:38" s="43" customFormat="1" ht="15.5" x14ac:dyDescent="0.35">
      <c r="A26" s="119" t="s">
        <v>26</v>
      </c>
      <c r="B26" s="107">
        <v>905</v>
      </c>
      <c r="C26" s="107">
        <v>852</v>
      </c>
      <c r="D26" s="123">
        <f t="shared" si="7"/>
        <v>-5.856353591160221E-2</v>
      </c>
      <c r="E26" s="52"/>
      <c r="F26" s="124">
        <f>GETPIVOTDATA("Requests Filled (Loan) (Lending)",$AJ$1,"Institution Name","Stanislaus","Years",2017)</f>
        <v>384</v>
      </c>
      <c r="G26" s="124">
        <f>GETPIVOTDATA("Requests Filled (Loan) (Lending)",$AJ$1,"Institution Name","Stanislaus","Years",2018)</f>
        <v>375</v>
      </c>
      <c r="H26" s="125">
        <f t="shared" si="0"/>
        <v>-2.4E-2</v>
      </c>
      <c r="I26" s="126"/>
      <c r="J26" s="127">
        <f t="shared" si="1"/>
        <v>1289</v>
      </c>
      <c r="K26" s="127">
        <f t="shared" si="2"/>
        <v>1227</v>
      </c>
      <c r="L26" s="134">
        <f t="shared" si="8"/>
        <v>-5.0529747351263241E-2</v>
      </c>
      <c r="M26" s="126"/>
      <c r="N26" s="126">
        <f t="shared" si="9"/>
        <v>0.29790535298681148</v>
      </c>
      <c r="O26" s="126">
        <f t="shared" si="10"/>
        <v>0.30562347188264061</v>
      </c>
      <c r="P26" s="54"/>
      <c r="Q26" s="128">
        <v>782</v>
      </c>
      <c r="R26" s="107">
        <v>725</v>
      </c>
      <c r="S26" s="85">
        <f t="shared" si="3"/>
        <v>-7.862068965517241E-2</v>
      </c>
      <c r="T26" s="83"/>
      <c r="U26" s="124">
        <f>GETPIVOTDATA("Requests Filled (Loan)",$AF$3,"Institution Name","CALIFORNIA STATE UNIV STANISLAUS","Years",2017)</f>
        <v>322</v>
      </c>
      <c r="V26" s="124">
        <f>GETPIVOTDATA("Requests Filled (Loan)",$AF$3,"Institution Name","CALIFORNIA STATE UNIV STANISLAUS","Years",2018)</f>
        <v>386</v>
      </c>
      <c r="W26" s="129">
        <f t="shared" si="4"/>
        <v>0.16580310880829016</v>
      </c>
      <c r="X26" s="46"/>
      <c r="Y26" s="130">
        <f t="shared" si="5"/>
        <v>1104</v>
      </c>
      <c r="Z26" s="131">
        <f t="shared" si="6"/>
        <v>1111</v>
      </c>
      <c r="AA26" s="85">
        <f>(Z26-Y26)/Z26</f>
        <v>6.3006300630063005E-3</v>
      </c>
      <c r="AB26" s="83"/>
      <c r="AC26" s="85">
        <f t="shared" si="12"/>
        <v>0.29166666666666669</v>
      </c>
      <c r="AD26" s="129">
        <f t="shared" si="13"/>
        <v>0.34743474347434744</v>
      </c>
      <c r="AF26" s="132" t="s">
        <v>102</v>
      </c>
      <c r="AG26" s="133">
        <v>764</v>
      </c>
      <c r="AH26" s="133">
        <v>707</v>
      </c>
      <c r="AJ26" s="132" t="s">
        <v>24</v>
      </c>
      <c r="AK26" s="133">
        <v>442</v>
      </c>
      <c r="AL26" s="133">
        <v>358</v>
      </c>
    </row>
    <row r="27" spans="1:38" ht="15.5" x14ac:dyDescent="0.35">
      <c r="A27" s="8" t="s">
        <v>126</v>
      </c>
      <c r="B27" s="16">
        <f>SUM(B3:B26)</f>
        <v>24234</v>
      </c>
      <c r="C27" s="16">
        <f>SUM(C3:C26)</f>
        <v>27887</v>
      </c>
      <c r="D27" s="18">
        <f t="shared" si="7"/>
        <v>0.15073863167450688</v>
      </c>
      <c r="E27" s="53"/>
      <c r="F27" s="79">
        <f>SUM(F3:F26)</f>
        <v>14567</v>
      </c>
      <c r="G27" s="79">
        <f>SUM(G3:G26)</f>
        <v>14171</v>
      </c>
      <c r="H27" s="78">
        <f t="shared" si="0"/>
        <v>-2.7944393479641522E-2</v>
      </c>
      <c r="I27" s="76"/>
      <c r="J27" s="14">
        <f>SUM(J3:J26)</f>
        <v>38801</v>
      </c>
      <c r="K27" s="89">
        <f>SUM(K3:K26)</f>
        <v>42058</v>
      </c>
      <c r="L27" s="92">
        <f>(K27-J27)/K27</f>
        <v>7.7440677160112228E-2</v>
      </c>
      <c r="M27" s="114"/>
      <c r="N27" s="77">
        <f t="shared" si="9"/>
        <v>0.3754284683384449</v>
      </c>
      <c r="O27" s="77">
        <f t="shared" si="10"/>
        <v>0.33693946454895618</v>
      </c>
      <c r="P27" s="90"/>
      <c r="Q27" s="16">
        <f>SUM(Q3:Q26)</f>
        <v>24065</v>
      </c>
      <c r="R27" s="16">
        <f>SUM(R3:R26)</f>
        <v>27631</v>
      </c>
      <c r="S27" s="84">
        <f t="shared" si="3"/>
        <v>0.12905794216640729</v>
      </c>
      <c r="T27" s="83"/>
      <c r="U27" s="15">
        <f>SUM(U3:U26)</f>
        <v>14423</v>
      </c>
      <c r="V27" s="15">
        <f>SUM(V3:V26)</f>
        <v>14196</v>
      </c>
      <c r="W27" s="80">
        <f t="shared" si="4"/>
        <v>-1.5990419836573684E-2</v>
      </c>
      <c r="X27" s="48"/>
      <c r="Y27" s="21">
        <f>SUM(Y3:Y26)</f>
        <v>38488</v>
      </c>
      <c r="Z27" s="16">
        <f>SUM(Z3:Z26)</f>
        <v>41827</v>
      </c>
      <c r="AA27" s="85">
        <f>(Z27-Y27)/Z27</f>
        <v>7.9828818705620766E-2</v>
      </c>
      <c r="AB27" s="83"/>
      <c r="AC27" s="85">
        <f t="shared" si="12"/>
        <v>0.37474017875701515</v>
      </c>
      <c r="AD27" s="80">
        <f t="shared" si="13"/>
        <v>0.3393979965094317</v>
      </c>
      <c r="AF27" s="68" t="s">
        <v>104</v>
      </c>
      <c r="AG27" s="69">
        <v>6</v>
      </c>
      <c r="AH27" s="69">
        <v>3</v>
      </c>
      <c r="AJ27" s="68" t="s">
        <v>25</v>
      </c>
      <c r="AK27" s="69">
        <v>299</v>
      </c>
      <c r="AL27" s="69">
        <v>354</v>
      </c>
    </row>
    <row r="28" spans="1:38" ht="31" customHeight="1" x14ac:dyDescent="0.35">
      <c r="B28" s="99" t="s">
        <v>121</v>
      </c>
      <c r="C28" s="99"/>
      <c r="D28" s="101"/>
      <c r="E28" s="39"/>
      <c r="F28" s="145" t="s">
        <v>117</v>
      </c>
      <c r="G28" s="145"/>
      <c r="H28" s="145"/>
      <c r="I28" s="86"/>
      <c r="J28" s="99" t="s">
        <v>120</v>
      </c>
      <c r="K28" s="99"/>
      <c r="L28" s="99"/>
      <c r="M28" s="81"/>
      <c r="N28" s="115" t="s">
        <v>128</v>
      </c>
      <c r="O28" s="115"/>
      <c r="Q28" s="99" t="s">
        <v>122</v>
      </c>
      <c r="R28" s="99"/>
      <c r="S28" s="99"/>
      <c r="T28" s="81"/>
      <c r="U28" s="159" t="s">
        <v>118</v>
      </c>
      <c r="V28" s="104"/>
      <c r="W28" s="160"/>
      <c r="X28" s="43"/>
      <c r="Y28" s="99" t="s">
        <v>119</v>
      </c>
      <c r="Z28" s="99"/>
      <c r="AA28" s="99"/>
      <c r="AB28" s="81"/>
      <c r="AC28" s="115" t="s">
        <v>129</v>
      </c>
      <c r="AD28" s="115"/>
      <c r="AF28" s="68" t="s">
        <v>106</v>
      </c>
      <c r="AG28" s="69">
        <v>157</v>
      </c>
      <c r="AH28" s="69">
        <v>268</v>
      </c>
      <c r="AJ28" s="68" t="s">
        <v>26</v>
      </c>
      <c r="AK28" s="69">
        <v>384</v>
      </c>
      <c r="AL28" s="69">
        <v>375</v>
      </c>
    </row>
    <row r="29" spans="1:38" ht="15.5" x14ac:dyDescent="0.35">
      <c r="B29" s="10" t="s">
        <v>1</v>
      </c>
      <c r="C29" s="10" t="s">
        <v>2</v>
      </c>
      <c r="D29" s="17" t="s">
        <v>28</v>
      </c>
      <c r="E29" s="27"/>
      <c r="F29" s="11" t="s">
        <v>1</v>
      </c>
      <c r="G29" s="11" t="s">
        <v>2</v>
      </c>
      <c r="H29" s="10" t="s">
        <v>28</v>
      </c>
      <c r="I29" s="118"/>
      <c r="J29" s="19" t="s">
        <v>1</v>
      </c>
      <c r="K29" s="10" t="s">
        <v>2</v>
      </c>
      <c r="L29" s="10" t="s">
        <v>28</v>
      </c>
      <c r="M29" s="82"/>
      <c r="N29" s="10" t="s">
        <v>1</v>
      </c>
      <c r="O29" s="10" t="s">
        <v>2</v>
      </c>
      <c r="Q29" s="19" t="s">
        <v>1</v>
      </c>
      <c r="R29" s="10" t="s">
        <v>2</v>
      </c>
      <c r="S29" s="10" t="s">
        <v>28</v>
      </c>
      <c r="T29" s="82"/>
      <c r="U29" s="10" t="s">
        <v>1</v>
      </c>
      <c r="V29" s="10" t="s">
        <v>2</v>
      </c>
      <c r="W29" s="10" t="s">
        <v>28</v>
      </c>
      <c r="X29" s="43"/>
      <c r="Y29" s="10" t="s">
        <v>1</v>
      </c>
      <c r="Z29" s="10" t="s">
        <v>2</v>
      </c>
      <c r="AA29" s="17" t="s">
        <v>28</v>
      </c>
      <c r="AB29" s="82"/>
      <c r="AC29" s="10" t="s">
        <v>1</v>
      </c>
      <c r="AD29" s="10" t="s">
        <v>2</v>
      </c>
      <c r="AF29" s="68" t="s">
        <v>111</v>
      </c>
      <c r="AG29" s="69">
        <v>14423</v>
      </c>
      <c r="AH29" s="69">
        <v>14196</v>
      </c>
      <c r="AJ29" s="68" t="s">
        <v>111</v>
      </c>
      <c r="AK29" s="69">
        <v>14567</v>
      </c>
      <c r="AL29" s="69">
        <v>14171</v>
      </c>
    </row>
    <row r="33" spans="10:26" x14ac:dyDescent="0.35">
      <c r="J33" s="29"/>
      <c r="K33" s="29"/>
      <c r="Y33" s="29"/>
      <c r="Z33" s="29"/>
    </row>
  </sheetData>
  <mergeCells count="16">
    <mergeCell ref="AC1:AD1"/>
    <mergeCell ref="Y1:AA1"/>
    <mergeCell ref="B28:D28"/>
    <mergeCell ref="Q28:S28"/>
    <mergeCell ref="Y28:AA28"/>
    <mergeCell ref="F1:H1"/>
    <mergeCell ref="U1:W1"/>
    <mergeCell ref="F28:H28"/>
    <mergeCell ref="U28:W28"/>
    <mergeCell ref="J1:L1"/>
    <mergeCell ref="J28:L28"/>
    <mergeCell ref="B1:D1"/>
    <mergeCell ref="Q1:S1"/>
    <mergeCell ref="N1:O1"/>
    <mergeCell ref="AC28:AD28"/>
    <mergeCell ref="N28:O28"/>
  </mergeCells>
  <conditionalFormatting sqref="F3:I26 H27 L3:M26">
    <cfRule type="cellIs" dxfId="16" priority="6" operator="equal">
      <formula>"N"</formula>
    </cfRule>
  </conditionalFormatting>
  <conditionalFormatting sqref="D3:E26 D27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S3:T27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AA3:AB27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H3:I26 H27 L3:M26">
    <cfRule type="cellIs" dxfId="9" priority="4" operator="lessThan">
      <formula>0</formula>
    </cfRule>
    <cfRule type="cellIs" dxfId="8" priority="5" operator="greaterThan">
      <formula>0</formula>
    </cfRule>
  </conditionalFormatting>
  <conditionalFormatting sqref="W3:W27">
    <cfRule type="cellIs" dxfId="7" priority="2" operator="lessThan">
      <formula>0</formula>
    </cfRule>
    <cfRule type="cellIs" dxfId="6" priority="3" operator="greaterThan">
      <formula>0</formula>
    </cfRule>
  </conditionalFormatting>
  <conditionalFormatting sqref="U5:V26">
    <cfRule type="cellIs" dxfId="5" priority="1" operator="equal">
      <formula>"N"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selection activeCell="J18" sqref="J18"/>
    </sheetView>
  </sheetViews>
  <sheetFormatPr defaultRowHeight="14.5" x14ac:dyDescent="0.35"/>
  <cols>
    <col min="1" max="1" width="17.36328125" style="110" customWidth="1"/>
    <col min="2" max="3" width="10.1796875" style="110" customWidth="1"/>
    <col min="4" max="4" width="8.6328125" style="110" customWidth="1"/>
    <col min="5" max="5" width="4.6328125" style="110" customWidth="1"/>
    <col min="6" max="7" width="10.1796875" style="110" customWidth="1"/>
    <col min="8" max="8" width="8.6328125" style="110" customWidth="1"/>
    <col min="9" max="9" width="4.6328125" style="110" customWidth="1"/>
    <col min="10" max="12" width="8.6328125" style="110" customWidth="1"/>
    <col min="13" max="13" width="4.6328125" style="110" customWidth="1"/>
    <col min="14" max="15" width="8.6328125" style="110" customWidth="1"/>
    <col min="16" max="16" width="4.6328125" style="110" customWidth="1"/>
    <col min="17" max="19" width="10.1796875" style="110" customWidth="1"/>
    <col min="20" max="20" width="4.6328125" style="43" customWidth="1"/>
    <col min="21" max="23" width="10.1796875" style="110" customWidth="1"/>
    <col min="24" max="24" width="4.6328125" style="110" customWidth="1"/>
    <col min="25" max="26" width="10.1796875" style="110" customWidth="1"/>
    <col min="27" max="27" width="8.6328125" style="110" customWidth="1"/>
    <col min="28" max="28" width="4.6328125" style="43" customWidth="1"/>
    <col min="29" max="30" width="8.6328125" style="110" customWidth="1"/>
    <col min="31" max="31" width="8.7265625" style="110" customWidth="1"/>
    <col min="32" max="32" width="40.7265625" style="110" customWidth="1"/>
    <col min="33" max="33" width="16.453125" style="110" customWidth="1"/>
    <col min="34" max="34" width="5.81640625" style="110" customWidth="1"/>
    <col min="35" max="35" width="8.7265625" style="110" customWidth="1"/>
    <col min="36" max="36" width="19.7265625" style="110" customWidth="1"/>
    <col min="37" max="16384" width="8.7265625" style="110"/>
  </cols>
  <sheetData>
    <row r="1" spans="1:31" ht="31" customHeight="1" x14ac:dyDescent="0.35">
      <c r="B1" s="99" t="s">
        <v>121</v>
      </c>
      <c r="C1" s="99"/>
      <c r="D1" s="101"/>
      <c r="E1" s="39"/>
      <c r="F1" s="161" t="s">
        <v>117</v>
      </c>
      <c r="G1" s="161"/>
      <c r="H1" s="161"/>
      <c r="I1" s="91"/>
      <c r="J1" s="99" t="s">
        <v>120</v>
      </c>
      <c r="K1" s="99"/>
      <c r="L1" s="99"/>
      <c r="M1" s="117"/>
      <c r="N1" s="115" t="s">
        <v>128</v>
      </c>
      <c r="O1" s="115"/>
      <c r="P1" s="39"/>
      <c r="Q1" s="99" t="s">
        <v>122</v>
      </c>
      <c r="R1" s="99"/>
      <c r="S1" s="99"/>
      <c r="T1" s="81"/>
      <c r="U1" s="103" t="s">
        <v>118</v>
      </c>
      <c r="V1" s="103"/>
      <c r="W1" s="103"/>
      <c r="X1" s="43"/>
      <c r="Y1" s="99" t="s">
        <v>119</v>
      </c>
      <c r="Z1" s="99"/>
      <c r="AA1" s="99"/>
      <c r="AB1" s="81"/>
      <c r="AC1" s="115" t="s">
        <v>129</v>
      </c>
      <c r="AD1" s="115"/>
      <c r="AE1" s="93"/>
    </row>
    <row r="2" spans="1:31" ht="15.5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1" t="s">
        <v>1</v>
      </c>
      <c r="G2" s="11" t="s">
        <v>2</v>
      </c>
      <c r="H2" s="10" t="s">
        <v>28</v>
      </c>
      <c r="I2" s="88"/>
      <c r="J2" s="19" t="s">
        <v>1</v>
      </c>
      <c r="K2" s="10" t="s">
        <v>2</v>
      </c>
      <c r="L2" s="10" t="s">
        <v>28</v>
      </c>
      <c r="M2" s="118"/>
      <c r="N2" s="10" t="s">
        <v>1</v>
      </c>
      <c r="O2" s="10" t="s">
        <v>2</v>
      </c>
      <c r="P2" s="28"/>
      <c r="Q2" s="19" t="s">
        <v>1</v>
      </c>
      <c r="R2" s="10" t="s">
        <v>2</v>
      </c>
      <c r="S2" s="10" t="s">
        <v>28</v>
      </c>
      <c r="T2" s="82"/>
      <c r="U2" s="10" t="s">
        <v>1</v>
      </c>
      <c r="V2" s="10" t="s">
        <v>2</v>
      </c>
      <c r="W2" s="10" t="s">
        <v>28</v>
      </c>
      <c r="X2" s="46"/>
      <c r="Y2" s="19" t="s">
        <v>1</v>
      </c>
      <c r="Z2" s="10" t="s">
        <v>2</v>
      </c>
      <c r="AA2" s="10" t="s">
        <v>28</v>
      </c>
      <c r="AB2" s="82"/>
      <c r="AC2" s="10" t="s">
        <v>1</v>
      </c>
      <c r="AD2" s="10" t="s">
        <v>2</v>
      </c>
    </row>
    <row r="3" spans="1:31" s="43" customFormat="1" ht="15.5" x14ac:dyDescent="0.35">
      <c r="A3" s="119" t="s">
        <v>7</v>
      </c>
      <c r="B3" s="107">
        <v>969</v>
      </c>
      <c r="C3" s="107">
        <v>1145</v>
      </c>
      <c r="D3" s="123">
        <f t="shared" ref="D3:D13" si="0">(C3-B3)/(B3)</f>
        <v>0.18163054695562436</v>
      </c>
      <c r="E3" s="52"/>
      <c r="F3" s="124">
        <f>GETPIVOTDATA("Requests Filled (Loan) (Lending)",$E$19,"Institution Name","East Bay","Years",2017)</f>
        <v>342</v>
      </c>
      <c r="G3" s="124">
        <f>GETPIVOTDATA("Requests Filled (Loan) (Lending)",$E$19,"Institution Name","East Bay","Years",2018)</f>
        <v>315</v>
      </c>
      <c r="H3" s="125">
        <f t="shared" ref="H3:H13" si="1">(G3-F3)/G3</f>
        <v>-8.5714285714285715E-2</v>
      </c>
      <c r="I3" s="126"/>
      <c r="J3" s="127">
        <f t="shared" ref="J3:K12" si="2">B3+F3</f>
        <v>1311</v>
      </c>
      <c r="K3" s="127">
        <f t="shared" si="2"/>
        <v>1460</v>
      </c>
      <c r="L3" s="125">
        <f t="shared" ref="L3:L12" si="3">(K3-J3)/K3</f>
        <v>0.10205479452054794</v>
      </c>
      <c r="M3" s="126"/>
      <c r="N3" s="126">
        <f t="shared" ref="N3:O13" si="4">F3/J3</f>
        <v>0.2608695652173913</v>
      </c>
      <c r="O3" s="126">
        <f t="shared" si="4"/>
        <v>0.21575342465753425</v>
      </c>
      <c r="P3" s="54"/>
      <c r="Q3" s="128">
        <v>629</v>
      </c>
      <c r="R3" s="107">
        <v>493</v>
      </c>
      <c r="S3" s="85">
        <f t="shared" ref="S3:S13" si="5">(R3-Q3)/R3</f>
        <v>-0.27586206896551724</v>
      </c>
      <c r="T3" s="83"/>
      <c r="U3" s="124">
        <f>GETPIVOTDATA("Requests Filled (Loan)",$A$21,"Institution Name","CALIFORNIA STATE UNIV-E BAY LIBR","Years",2017)</f>
        <v>241</v>
      </c>
      <c r="V3" s="124">
        <f>GETPIVOTDATA("Requests Filled (Loan)",$A$21,"Institution Name","CALIFORNIA STATE UNIV-E BAY LIBR","Years",2018)</f>
        <v>177</v>
      </c>
      <c r="W3" s="129">
        <f t="shared" ref="W3:W13" si="6">(V3-U3)/V3</f>
        <v>-0.3615819209039548</v>
      </c>
      <c r="X3" s="46"/>
      <c r="Y3" s="130">
        <f t="shared" ref="Y3:Z12" si="7">Q3+U3</f>
        <v>870</v>
      </c>
      <c r="Z3" s="131">
        <f t="shared" si="7"/>
        <v>670</v>
      </c>
      <c r="AA3" s="85">
        <f t="shared" ref="AA3:AA11" si="8">(Z3-Y3)/Z3</f>
        <v>-0.29850746268656714</v>
      </c>
      <c r="AB3" s="83"/>
      <c r="AC3" s="85">
        <f t="shared" ref="AC3:AD13" si="9">U3/Y3</f>
        <v>0.27701149425287358</v>
      </c>
      <c r="AD3" s="129">
        <f t="shared" si="9"/>
        <v>0.26417910447761195</v>
      </c>
    </row>
    <row r="4" spans="1:31" s="43" customFormat="1" ht="15.5" x14ac:dyDescent="0.35">
      <c r="A4" s="119" t="s">
        <v>8</v>
      </c>
      <c r="B4" s="107">
        <v>1296</v>
      </c>
      <c r="C4" s="107">
        <v>1790</v>
      </c>
      <c r="D4" s="123">
        <f t="shared" si="0"/>
        <v>0.38117283950617287</v>
      </c>
      <c r="E4" s="52"/>
      <c r="F4" s="124">
        <f>GETPIVOTDATA("Requests Filled (Loan) (Lending)",$E$19,"Institution Name","Fresno","Years",2017)</f>
        <v>1379</v>
      </c>
      <c r="G4" s="124">
        <f>GETPIVOTDATA("Requests Filled (Loan) (Lending)",$E$19,"Institution Name","Fresno","Years",2018)</f>
        <v>1520</v>
      </c>
      <c r="H4" s="125">
        <f t="shared" si="1"/>
        <v>9.2763157894736839E-2</v>
      </c>
      <c r="I4" s="126"/>
      <c r="J4" s="127">
        <f t="shared" si="2"/>
        <v>2675</v>
      </c>
      <c r="K4" s="127">
        <f t="shared" si="2"/>
        <v>3310</v>
      </c>
      <c r="L4" s="125">
        <f t="shared" si="3"/>
        <v>0.19184290030211482</v>
      </c>
      <c r="M4" s="126"/>
      <c r="N4" s="126">
        <f t="shared" si="4"/>
        <v>0.51551401869158875</v>
      </c>
      <c r="O4" s="126">
        <f t="shared" si="4"/>
        <v>0.45921450151057402</v>
      </c>
      <c r="P4" s="54"/>
      <c r="Q4" s="128">
        <v>874</v>
      </c>
      <c r="R4" s="107">
        <v>1059</v>
      </c>
      <c r="S4" s="85">
        <f t="shared" si="5"/>
        <v>0.17469310670443816</v>
      </c>
      <c r="T4" s="83"/>
      <c r="U4" s="124">
        <f>GETPIVOTDATA("Requests Filled (Loan)",$A$21,"Institution Name","CALIFORNIA STATE UNIV FRESNO","Years",2017)</f>
        <v>485</v>
      </c>
      <c r="V4" s="124">
        <f>GETPIVOTDATA("Requests Filled (Loan)",$A$21,"Institution Name","CALIFORNIA STATE UNIV FRESNO","Years",2018)</f>
        <v>408</v>
      </c>
      <c r="W4" s="129">
        <f t="shared" si="6"/>
        <v>-0.18872549019607843</v>
      </c>
      <c r="X4" s="46"/>
      <c r="Y4" s="130">
        <f t="shared" si="7"/>
        <v>1359</v>
      </c>
      <c r="Z4" s="131">
        <f t="shared" si="7"/>
        <v>1467</v>
      </c>
      <c r="AA4" s="85">
        <f t="shared" si="8"/>
        <v>7.3619631901840496E-2</v>
      </c>
      <c r="AB4" s="83"/>
      <c r="AC4" s="85">
        <f t="shared" si="9"/>
        <v>0.35688005886681384</v>
      </c>
      <c r="AD4" s="129">
        <f t="shared" si="9"/>
        <v>0.27811860940695299</v>
      </c>
    </row>
    <row r="5" spans="1:31" s="43" customFormat="1" ht="15.5" x14ac:dyDescent="0.35">
      <c r="A5" s="119" t="s">
        <v>11</v>
      </c>
      <c r="B5" s="107">
        <v>932</v>
      </c>
      <c r="C5" s="107">
        <v>1440</v>
      </c>
      <c r="D5" s="123">
        <f t="shared" si="0"/>
        <v>0.54506437768240346</v>
      </c>
      <c r="E5" s="52"/>
      <c r="F5" s="124">
        <f>GETPIVOTDATA("Requests Filled (Loan) (Lending)",$E$19,"Institution Name","Long Beach","Years",2017)</f>
        <v>873</v>
      </c>
      <c r="G5" s="124">
        <f>GETPIVOTDATA("Requests Filled (Loan) (Lending)",$E$19,"Institution Name","Long Beach","Years",2018)</f>
        <v>727</v>
      </c>
      <c r="H5" s="125">
        <f t="shared" si="1"/>
        <v>-0.20082530949105915</v>
      </c>
      <c r="I5" s="126"/>
      <c r="J5" s="127">
        <f t="shared" si="2"/>
        <v>1805</v>
      </c>
      <c r="K5" s="127">
        <f t="shared" si="2"/>
        <v>2167</v>
      </c>
      <c r="L5" s="125">
        <f t="shared" si="3"/>
        <v>0.16705122288878635</v>
      </c>
      <c r="M5" s="126"/>
      <c r="N5" s="126">
        <f t="shared" si="4"/>
        <v>0.48365650969529084</v>
      </c>
      <c r="O5" s="126">
        <f t="shared" si="4"/>
        <v>0.33548684817720353</v>
      </c>
      <c r="P5" s="54"/>
      <c r="Q5" s="128">
        <v>4282</v>
      </c>
      <c r="R5" s="107">
        <v>3889</v>
      </c>
      <c r="S5" s="85">
        <f t="shared" si="5"/>
        <v>-0.10105425559269735</v>
      </c>
      <c r="T5" s="83"/>
      <c r="U5" s="124">
        <f>GETPIVOTDATA("Requests Filled (Loan)",$A$21,"Institution Name","CALIFORNIA STATE UNIV-LONG BEACH LIBR","Years",2017)</f>
        <v>1179</v>
      </c>
      <c r="V5" s="124">
        <f>GETPIVOTDATA("Requests Filled (Loan)",$A$21,"Institution Name","CALIFORNIA STATE UNIV-LONG BEACH LIBR","Years",2018)</f>
        <v>825</v>
      </c>
      <c r="W5" s="129">
        <f t="shared" si="6"/>
        <v>-0.42909090909090908</v>
      </c>
      <c r="X5" s="46"/>
      <c r="Y5" s="130">
        <f t="shared" si="7"/>
        <v>5461</v>
      </c>
      <c r="Z5" s="131">
        <f t="shared" si="7"/>
        <v>4714</v>
      </c>
      <c r="AA5" s="85">
        <f t="shared" si="8"/>
        <v>-0.1584641493423844</v>
      </c>
      <c r="AB5" s="83"/>
      <c r="AC5" s="85">
        <f t="shared" si="9"/>
        <v>0.21589452481230545</v>
      </c>
      <c r="AD5" s="129">
        <f t="shared" si="9"/>
        <v>0.17501060670343657</v>
      </c>
    </row>
    <row r="6" spans="1:31" s="43" customFormat="1" ht="15.5" x14ac:dyDescent="0.35">
      <c r="A6" s="119" t="s">
        <v>13</v>
      </c>
      <c r="B6" s="107">
        <v>98</v>
      </c>
      <c r="C6" s="107">
        <v>283</v>
      </c>
      <c r="D6" s="123">
        <f t="shared" si="0"/>
        <v>1.8877551020408163</v>
      </c>
      <c r="E6" s="52"/>
      <c r="F6" s="124">
        <f>GETPIVOTDATA("Requests Filled (Loan) (Lending)",$E$19,"Institution Name","Maritime","Years",2017)</f>
        <v>58</v>
      </c>
      <c r="G6" s="124">
        <f>GETPIVOTDATA("Requests Filled (Loan) (Lending)",$E$19,"Institution Name","Maritime","Years",2018)</f>
        <v>52</v>
      </c>
      <c r="H6" s="125">
        <f t="shared" si="1"/>
        <v>-0.11538461538461539</v>
      </c>
      <c r="I6" s="126"/>
      <c r="J6" s="127">
        <f t="shared" si="2"/>
        <v>156</v>
      </c>
      <c r="K6" s="127">
        <f t="shared" si="2"/>
        <v>335</v>
      </c>
      <c r="L6" s="125">
        <f t="shared" si="3"/>
        <v>0.53432835820895519</v>
      </c>
      <c r="M6" s="126"/>
      <c r="N6" s="126">
        <f t="shared" si="4"/>
        <v>0.37179487179487181</v>
      </c>
      <c r="O6" s="126">
        <f t="shared" si="4"/>
        <v>0.15522388059701492</v>
      </c>
      <c r="P6" s="54"/>
      <c r="Q6" s="128">
        <v>108</v>
      </c>
      <c r="R6" s="107">
        <v>179</v>
      </c>
      <c r="S6" s="85">
        <f t="shared" si="5"/>
        <v>0.39664804469273746</v>
      </c>
      <c r="T6" s="83"/>
      <c r="U6" s="124">
        <f>GETPIVOTDATA("Requests Filled (Loan)",$A$21,"Institution Name","CALIFORNIA STATE UNIV MARITIME ACDY LIBR","Years",2017)</f>
        <v>72</v>
      </c>
      <c r="V6" s="124">
        <f>GETPIVOTDATA("Requests Filled (Loan)",$A$21,"Institution Name","CALIFORNIA STATE UNIV MARITIME ACDY LIBR","Years",2018)</f>
        <v>45</v>
      </c>
      <c r="W6" s="129">
        <f t="shared" si="6"/>
        <v>-0.6</v>
      </c>
      <c r="X6" s="46"/>
      <c r="Y6" s="130">
        <f t="shared" si="7"/>
        <v>180</v>
      </c>
      <c r="Z6" s="131">
        <f t="shared" si="7"/>
        <v>224</v>
      </c>
      <c r="AA6" s="85">
        <f t="shared" si="8"/>
        <v>0.19642857142857142</v>
      </c>
      <c r="AB6" s="83"/>
      <c r="AC6" s="85">
        <f t="shared" si="9"/>
        <v>0.4</v>
      </c>
      <c r="AD6" s="129">
        <f t="shared" si="9"/>
        <v>0.20089285714285715</v>
      </c>
    </row>
    <row r="7" spans="1:31" s="43" customFormat="1" ht="15.5" x14ac:dyDescent="0.35">
      <c r="A7" s="119" t="s">
        <v>17</v>
      </c>
      <c r="B7" s="107">
        <v>799</v>
      </c>
      <c r="C7" s="107">
        <v>897</v>
      </c>
      <c r="D7" s="123">
        <f t="shared" si="0"/>
        <v>0.12265331664580725</v>
      </c>
      <c r="E7" s="52"/>
      <c r="F7" s="124">
        <f>GETPIVOTDATA("Requests Filled (Loan) (Lending)",$E$19,"Institution Name","Pomona","Years",2017)</f>
        <v>439</v>
      </c>
      <c r="G7" s="124">
        <f>GETPIVOTDATA("Requests Filled (Loan) (Lending)",$E$19,"Institution Name","Pomona","Years",2018)</f>
        <v>402</v>
      </c>
      <c r="H7" s="125">
        <f t="shared" si="1"/>
        <v>-9.2039800995024873E-2</v>
      </c>
      <c r="I7" s="126"/>
      <c r="J7" s="127">
        <f t="shared" si="2"/>
        <v>1238</v>
      </c>
      <c r="K7" s="127">
        <f t="shared" si="2"/>
        <v>1299</v>
      </c>
      <c r="L7" s="125">
        <f t="shared" si="3"/>
        <v>4.6959199384141649E-2</v>
      </c>
      <c r="M7" s="126"/>
      <c r="N7" s="126">
        <f t="shared" si="4"/>
        <v>0.3546042003231018</v>
      </c>
      <c r="O7" s="126">
        <f t="shared" si="4"/>
        <v>0.30946882217090071</v>
      </c>
      <c r="P7" s="54"/>
      <c r="Q7" s="128">
        <v>1434</v>
      </c>
      <c r="R7" s="107">
        <v>1903</v>
      </c>
      <c r="S7" s="85">
        <f t="shared" si="5"/>
        <v>0.2464529689963216</v>
      </c>
      <c r="T7" s="83"/>
      <c r="U7" s="124">
        <f>GETPIVOTDATA("Requests Filled (Loan)",$A$21,"Institution Name","CALIFORNIA STATE POLYTECHNIC UNIV POMON","Years",2017)</f>
        <v>864</v>
      </c>
      <c r="V7" s="124">
        <f>GETPIVOTDATA("Requests Filled (Loan)",$A$21,"Institution Name","CALIFORNIA STATE POLYTECHNIC UNIV POMON","Years",2018)</f>
        <v>892</v>
      </c>
      <c r="W7" s="129">
        <f t="shared" si="6"/>
        <v>3.1390134529147982E-2</v>
      </c>
      <c r="X7" s="46"/>
      <c r="Y7" s="130">
        <f t="shared" si="7"/>
        <v>2298</v>
      </c>
      <c r="Z7" s="131">
        <f t="shared" si="7"/>
        <v>2795</v>
      </c>
      <c r="AA7" s="85">
        <f t="shared" si="8"/>
        <v>0.17781753130590339</v>
      </c>
      <c r="AB7" s="83"/>
      <c r="AC7" s="85">
        <f t="shared" si="9"/>
        <v>0.37597911227154046</v>
      </c>
      <c r="AD7" s="129">
        <f t="shared" si="9"/>
        <v>0.31914132379248661</v>
      </c>
    </row>
    <row r="8" spans="1:31" s="43" customFormat="1" ht="15.5" x14ac:dyDescent="0.35">
      <c r="A8" s="119" t="s">
        <v>21</v>
      </c>
      <c r="B8" s="107">
        <v>1725</v>
      </c>
      <c r="C8" s="107">
        <v>2058</v>
      </c>
      <c r="D8" s="123">
        <f t="shared" si="0"/>
        <v>0.19304347826086957</v>
      </c>
      <c r="E8" s="52"/>
      <c r="F8" s="124">
        <f>GETPIVOTDATA("Requests Filled (Loan) (Lending)",$E$19,"Institution Name","San Francisco","Years",2017)</f>
        <v>928</v>
      </c>
      <c r="G8" s="124">
        <f>GETPIVOTDATA("Requests Filled (Loan) (Lending)",$E$19,"Institution Name","San Francisco","Years",2018)</f>
        <v>910</v>
      </c>
      <c r="H8" s="125">
        <f t="shared" si="1"/>
        <v>-1.9780219780219779E-2</v>
      </c>
      <c r="I8" s="126"/>
      <c r="J8" s="127">
        <f t="shared" si="2"/>
        <v>2653</v>
      </c>
      <c r="K8" s="127">
        <f t="shared" si="2"/>
        <v>2968</v>
      </c>
      <c r="L8" s="125">
        <f t="shared" si="3"/>
        <v>0.10613207547169812</v>
      </c>
      <c r="M8" s="126"/>
      <c r="N8" s="126">
        <f t="shared" si="4"/>
        <v>0.34979268752355824</v>
      </c>
      <c r="O8" s="126">
        <f t="shared" si="4"/>
        <v>0.30660377358490565</v>
      </c>
      <c r="P8" s="54"/>
      <c r="Q8" s="128">
        <v>2470</v>
      </c>
      <c r="R8" s="107">
        <v>2757</v>
      </c>
      <c r="S8" s="85">
        <f t="shared" si="5"/>
        <v>0.10409865796155242</v>
      </c>
      <c r="T8" s="83"/>
      <c r="U8" s="124">
        <f>GETPIVOTDATA("Requests Filled (Loan)",$A$21,"Institution Name","SAN FRANCISCO STATE UNIV LIBR","Years",2017)</f>
        <v>936</v>
      </c>
      <c r="V8" s="124">
        <f>GETPIVOTDATA("Requests Filled (Loan)",$A$21,"Institution Name","SAN FRANCISCO STATE UNIV LIBR","Years",2018)</f>
        <v>1465</v>
      </c>
      <c r="W8" s="129">
        <f t="shared" si="6"/>
        <v>0.36109215017064844</v>
      </c>
      <c r="X8" s="46"/>
      <c r="Y8" s="130">
        <f t="shared" si="7"/>
        <v>3406</v>
      </c>
      <c r="Z8" s="131">
        <f t="shared" si="7"/>
        <v>4222</v>
      </c>
      <c r="AA8" s="85">
        <f t="shared" si="8"/>
        <v>0.19327333017527237</v>
      </c>
      <c r="AB8" s="83"/>
      <c r="AC8" s="85">
        <f t="shared" si="9"/>
        <v>0.27480916030534353</v>
      </c>
      <c r="AD8" s="129">
        <f t="shared" si="9"/>
        <v>0.34699194694457602</v>
      </c>
    </row>
    <row r="9" spans="1:31" s="43" customFormat="1" ht="15.5" x14ac:dyDescent="0.35">
      <c r="A9" s="119" t="s">
        <v>22</v>
      </c>
      <c r="B9" s="107">
        <v>1272</v>
      </c>
      <c r="C9" s="107">
        <v>1520</v>
      </c>
      <c r="D9" s="123">
        <f t="shared" si="0"/>
        <v>0.19496855345911951</v>
      </c>
      <c r="E9" s="52"/>
      <c r="F9" s="124">
        <f>GETPIVOTDATA("Requests Filled (Loan) (Lending)",$E$19,"Institution Name","San Jose","Years",2017)</f>
        <v>611</v>
      </c>
      <c r="G9" s="124">
        <f>GETPIVOTDATA("Requests Filled (Loan) (Lending)",$E$19,"Institution Name","San Jose","Years",2018)</f>
        <v>541</v>
      </c>
      <c r="H9" s="125">
        <f t="shared" si="1"/>
        <v>-0.12939001848428835</v>
      </c>
      <c r="I9" s="126"/>
      <c r="J9" s="127">
        <f t="shared" si="2"/>
        <v>1883</v>
      </c>
      <c r="K9" s="127">
        <f t="shared" si="2"/>
        <v>2061</v>
      </c>
      <c r="L9" s="125">
        <f t="shared" si="3"/>
        <v>8.6365841824357109E-2</v>
      </c>
      <c r="M9" s="126"/>
      <c r="N9" s="126">
        <f t="shared" si="4"/>
        <v>0.32448220924057353</v>
      </c>
      <c r="O9" s="126">
        <f t="shared" si="4"/>
        <v>0.26249393498301793</v>
      </c>
      <c r="P9" s="54"/>
      <c r="Q9" s="128">
        <v>1099</v>
      </c>
      <c r="R9" s="107">
        <v>1287</v>
      </c>
      <c r="S9" s="85">
        <f t="shared" si="5"/>
        <v>0.14607614607614608</v>
      </c>
      <c r="T9" s="83"/>
      <c r="U9" s="124">
        <f>GETPIVOTDATA("Requests Filled (Loan)",$A$21,"Institution Name","SAN JOSE STATE UNIV","Years",2017)</f>
        <v>764</v>
      </c>
      <c r="V9" s="124">
        <f>GETPIVOTDATA("Requests Filled (Loan)",$A$21,"Institution Name","SAN JOSE STATE UNIV","Years",2018)</f>
        <v>707</v>
      </c>
      <c r="W9" s="129">
        <f t="shared" si="6"/>
        <v>-8.0622347949080617E-2</v>
      </c>
      <c r="X9" s="46"/>
      <c r="Y9" s="130">
        <f t="shared" si="7"/>
        <v>1863</v>
      </c>
      <c r="Z9" s="131">
        <f t="shared" si="7"/>
        <v>1994</v>
      </c>
      <c r="AA9" s="85">
        <f t="shared" si="8"/>
        <v>6.5697091273821465E-2</v>
      </c>
      <c r="AB9" s="83"/>
      <c r="AC9" s="85">
        <f t="shared" si="9"/>
        <v>0.41009125067096081</v>
      </c>
      <c r="AD9" s="129">
        <f t="shared" si="9"/>
        <v>0.35456369107321967</v>
      </c>
    </row>
    <row r="10" spans="1:31" s="43" customFormat="1" ht="15.5" x14ac:dyDescent="0.35">
      <c r="A10" s="119" t="s">
        <v>23</v>
      </c>
      <c r="B10" s="107">
        <v>674</v>
      </c>
      <c r="C10" s="107">
        <v>704</v>
      </c>
      <c r="D10" s="123">
        <f t="shared" si="0"/>
        <v>4.4510385756676561E-2</v>
      </c>
      <c r="E10" s="52"/>
      <c r="F10" s="124">
        <f>GETPIVOTDATA("Requests Filled (Loan) (Lending)",$E$19,"Institution Name","San Luis Obispo","Years",2017)</f>
        <v>511</v>
      </c>
      <c r="G10" s="124">
        <f>GETPIVOTDATA("Requests Filled (Loan) (Lending)",$E$19,"Institution Name","San Luis Obispo","Years",2018)</f>
        <v>451</v>
      </c>
      <c r="H10" s="125">
        <f t="shared" si="1"/>
        <v>-0.13303769401330376</v>
      </c>
      <c r="I10" s="126"/>
      <c r="J10" s="127">
        <f t="shared" si="2"/>
        <v>1185</v>
      </c>
      <c r="K10" s="127">
        <f t="shared" si="2"/>
        <v>1155</v>
      </c>
      <c r="L10" s="125">
        <f t="shared" si="3"/>
        <v>-2.5974025974025976E-2</v>
      </c>
      <c r="M10" s="126"/>
      <c r="N10" s="126">
        <f t="shared" si="4"/>
        <v>0.43122362869198311</v>
      </c>
      <c r="O10" s="126">
        <f t="shared" si="4"/>
        <v>0.39047619047619048</v>
      </c>
      <c r="P10" s="54"/>
      <c r="Q10" s="128">
        <v>2309</v>
      </c>
      <c r="R10" s="107">
        <v>2247</v>
      </c>
      <c r="S10" s="85">
        <f t="shared" si="5"/>
        <v>-2.7592345349354695E-2</v>
      </c>
      <c r="T10" s="83"/>
      <c r="U10" s="124">
        <f>GETPIVOTDATA("Requests Filled (Loan)",$A$21,"Institution Name","CALIFORNIA POLYTECHNIC STATE UNIV SAN L","Years",2017)</f>
        <v>937</v>
      </c>
      <c r="V10" s="124">
        <f>GETPIVOTDATA("Requests Filled (Loan)",$A$21,"Institution Name","CALIFORNIA POLYTECHNIC STATE UNIV SAN L","Years",2018)</f>
        <v>1002</v>
      </c>
      <c r="W10" s="129">
        <f t="shared" si="6"/>
        <v>6.4870259481037917E-2</v>
      </c>
      <c r="X10" s="46"/>
      <c r="Y10" s="130">
        <f t="shared" si="7"/>
        <v>3246</v>
      </c>
      <c r="Z10" s="131">
        <f t="shared" si="7"/>
        <v>3249</v>
      </c>
      <c r="AA10" s="85">
        <f t="shared" si="8"/>
        <v>9.2336103416435823E-4</v>
      </c>
      <c r="AB10" s="83"/>
      <c r="AC10" s="85">
        <f t="shared" si="9"/>
        <v>0.2886629698089957</v>
      </c>
      <c r="AD10" s="129">
        <f t="shared" si="9"/>
        <v>0.30840258541089566</v>
      </c>
    </row>
    <row r="11" spans="1:31" s="43" customFormat="1" ht="15.5" x14ac:dyDescent="0.35">
      <c r="A11" s="119" t="s">
        <v>25</v>
      </c>
      <c r="B11" s="107">
        <v>693</v>
      </c>
      <c r="C11" s="107">
        <v>954</v>
      </c>
      <c r="D11" s="123">
        <f t="shared" si="0"/>
        <v>0.37662337662337664</v>
      </c>
      <c r="E11" s="52"/>
      <c r="F11" s="124">
        <f>GETPIVOTDATA("Requests Filled (Loan) (Lending)",$E$19,"Institution Name","Sonoma","Years",2017)</f>
        <v>299</v>
      </c>
      <c r="G11" s="124">
        <f>GETPIVOTDATA("Requests Filled (Loan) (Lending)",$E$19,"Institution Name","Sonoma","Years",2018)</f>
        <v>354</v>
      </c>
      <c r="H11" s="125">
        <f t="shared" si="1"/>
        <v>0.15536723163841809</v>
      </c>
      <c r="I11" s="126"/>
      <c r="J11" s="127">
        <f t="shared" si="2"/>
        <v>992</v>
      </c>
      <c r="K11" s="127">
        <f t="shared" si="2"/>
        <v>1308</v>
      </c>
      <c r="L11" s="125">
        <f t="shared" si="3"/>
        <v>0.24159021406727829</v>
      </c>
      <c r="M11" s="126"/>
      <c r="N11" s="126">
        <f t="shared" si="4"/>
        <v>0.30141129032258063</v>
      </c>
      <c r="O11" s="126">
        <f t="shared" si="4"/>
        <v>0.27064220183486237</v>
      </c>
      <c r="P11" s="54"/>
      <c r="Q11" s="128">
        <v>818</v>
      </c>
      <c r="R11" s="107">
        <v>1672</v>
      </c>
      <c r="S11" s="85">
        <f t="shared" si="5"/>
        <v>0.51076555023923442</v>
      </c>
      <c r="T11" s="83"/>
      <c r="U11" s="124">
        <f>GETPIVOTDATA("Requests Filled (Loan)",$A$21,"Institution Name","SONOMA STATE UNIV LIBR","Years",2017)</f>
        <v>157</v>
      </c>
      <c r="V11" s="124">
        <f>GETPIVOTDATA("Requests Filled (Loan)",$A$21,"Institution Name","SONOMA STATE UNIV LIBR","Years",2018)</f>
        <v>268</v>
      </c>
      <c r="W11" s="129">
        <f t="shared" si="6"/>
        <v>0.41417910447761191</v>
      </c>
      <c r="X11" s="46"/>
      <c r="Y11" s="130">
        <f t="shared" si="7"/>
        <v>975</v>
      </c>
      <c r="Z11" s="131">
        <f t="shared" si="7"/>
        <v>1940</v>
      </c>
      <c r="AA11" s="85">
        <f t="shared" si="8"/>
        <v>0.49742268041237114</v>
      </c>
      <c r="AB11" s="83"/>
      <c r="AC11" s="85">
        <f t="shared" si="9"/>
        <v>0.16102564102564101</v>
      </c>
      <c r="AD11" s="129">
        <f t="shared" si="9"/>
        <v>0.13814432989690723</v>
      </c>
    </row>
    <row r="12" spans="1:31" s="43" customFormat="1" ht="15.5" x14ac:dyDescent="0.35">
      <c r="A12" s="119" t="s">
        <v>26</v>
      </c>
      <c r="B12" s="107">
        <v>905</v>
      </c>
      <c r="C12" s="107">
        <v>852</v>
      </c>
      <c r="D12" s="123">
        <f t="shared" si="0"/>
        <v>-5.856353591160221E-2</v>
      </c>
      <c r="E12" s="52"/>
      <c r="F12" s="124">
        <f>GETPIVOTDATA("Requests Filled (Loan) (Lending)",$E$19,"Institution Name","Stanislaus","Years",2017)</f>
        <v>384</v>
      </c>
      <c r="G12" s="124">
        <f>GETPIVOTDATA("Requests Filled (Loan) (Lending)",$E$19,"Institution Name","Stanislaus","Years",2018)</f>
        <v>375</v>
      </c>
      <c r="H12" s="125">
        <f t="shared" si="1"/>
        <v>-2.4E-2</v>
      </c>
      <c r="I12" s="126"/>
      <c r="J12" s="127">
        <f t="shared" si="2"/>
        <v>1289</v>
      </c>
      <c r="K12" s="127">
        <f t="shared" si="2"/>
        <v>1227</v>
      </c>
      <c r="L12" s="134">
        <f t="shared" si="3"/>
        <v>-5.0529747351263241E-2</v>
      </c>
      <c r="M12" s="126"/>
      <c r="N12" s="126">
        <f t="shared" si="4"/>
        <v>0.29790535298681148</v>
      </c>
      <c r="O12" s="126">
        <f t="shared" si="4"/>
        <v>0.30562347188264061</v>
      </c>
      <c r="P12" s="54"/>
      <c r="Q12" s="128">
        <v>782</v>
      </c>
      <c r="R12" s="107">
        <v>725</v>
      </c>
      <c r="S12" s="85">
        <f t="shared" si="5"/>
        <v>-7.862068965517241E-2</v>
      </c>
      <c r="T12" s="83"/>
      <c r="U12" s="124">
        <f>GETPIVOTDATA("Requests Filled (Loan)",$A$21,"Institution Name","CALIFORNIA STATE UNIV STANISLAUS","Years",2017)</f>
        <v>322</v>
      </c>
      <c r="V12" s="124">
        <f>GETPIVOTDATA("Requests Filled (Loan)",$A$21,"Institution Name","CALIFORNIA STATE UNIV STANISLAUS","Years",2018)</f>
        <v>386</v>
      </c>
      <c r="W12" s="129">
        <f t="shared" si="6"/>
        <v>0.16580310880829016</v>
      </c>
      <c r="X12" s="46"/>
      <c r="Y12" s="130">
        <f t="shared" si="7"/>
        <v>1104</v>
      </c>
      <c r="Z12" s="131">
        <f t="shared" si="7"/>
        <v>1111</v>
      </c>
      <c r="AA12" s="85">
        <f>(Z12-Y12)/Z12</f>
        <v>6.3006300630063005E-3</v>
      </c>
      <c r="AB12" s="83"/>
      <c r="AC12" s="85">
        <f t="shared" si="9"/>
        <v>0.29166666666666669</v>
      </c>
      <c r="AD12" s="129">
        <f t="shared" si="9"/>
        <v>0.34743474347434744</v>
      </c>
    </row>
    <row r="13" spans="1:31" ht="15.5" x14ac:dyDescent="0.35">
      <c r="A13" s="8" t="s">
        <v>29</v>
      </c>
      <c r="B13" s="112">
        <f>SUM(B3:B12)</f>
        <v>9363</v>
      </c>
      <c r="C13" s="112">
        <f>SUM(C3:C12)</f>
        <v>11643</v>
      </c>
      <c r="D13" s="18">
        <f t="shared" si="0"/>
        <v>0.24351169496956104</v>
      </c>
      <c r="E13" s="53"/>
      <c r="F13" s="111">
        <f>SUM(F3:F12)</f>
        <v>5824</v>
      </c>
      <c r="G13" s="111">
        <f>SUM(G3:G12)</f>
        <v>5647</v>
      </c>
      <c r="H13" s="78">
        <f t="shared" si="1"/>
        <v>-3.1344076500796882E-2</v>
      </c>
      <c r="I13" s="76"/>
      <c r="J13" s="14">
        <f>SUM(J3:J12)</f>
        <v>15187</v>
      </c>
      <c r="K13" s="89">
        <f>SUM(K3:K12)</f>
        <v>17290</v>
      </c>
      <c r="L13" s="92">
        <f>(K13-J13)/K13</f>
        <v>0.12163100057836899</v>
      </c>
      <c r="M13" s="114"/>
      <c r="N13" s="77">
        <f t="shared" si="4"/>
        <v>0.38348587607822482</v>
      </c>
      <c r="O13" s="77">
        <f t="shared" si="4"/>
        <v>0.32660497397339505</v>
      </c>
      <c r="P13" s="90"/>
      <c r="Q13" s="112">
        <f>SUM(Q3:Q12)</f>
        <v>14805</v>
      </c>
      <c r="R13" s="112">
        <f>SUM(R3:R12)</f>
        <v>16211</v>
      </c>
      <c r="S13" s="84">
        <f t="shared" si="5"/>
        <v>8.6731231879587936E-2</v>
      </c>
      <c r="T13" s="83"/>
      <c r="U13" s="113">
        <f>SUM(U3:U12)</f>
        <v>5957</v>
      </c>
      <c r="V13" s="113">
        <f>SUM(V3:V12)</f>
        <v>6175</v>
      </c>
      <c r="W13" s="80">
        <f t="shared" si="6"/>
        <v>3.5303643724696354E-2</v>
      </c>
      <c r="X13" s="48"/>
      <c r="Y13" s="21">
        <f>SUM(Y3:Y12)</f>
        <v>20762</v>
      </c>
      <c r="Z13" s="112">
        <f>SUM(Z3:Z12)</f>
        <v>22386</v>
      </c>
      <c r="AA13" s="85">
        <f>(Z13-Y13)/Z13</f>
        <v>7.2545340838023761E-2</v>
      </c>
      <c r="AB13" s="83"/>
      <c r="AC13" s="85">
        <f t="shared" si="9"/>
        <v>0.28691840863115309</v>
      </c>
      <c r="AD13" s="80">
        <f t="shared" si="9"/>
        <v>0.27584204413472707</v>
      </c>
    </row>
    <row r="14" spans="1:31" ht="32" customHeight="1" x14ac:dyDescent="0.35">
      <c r="B14" s="99" t="s">
        <v>121</v>
      </c>
      <c r="C14" s="99"/>
      <c r="D14" s="101"/>
      <c r="E14" s="39"/>
      <c r="F14" s="161" t="s">
        <v>117</v>
      </c>
      <c r="G14" s="161"/>
      <c r="H14" s="161"/>
      <c r="I14" s="86"/>
      <c r="J14" s="99" t="s">
        <v>120</v>
      </c>
      <c r="K14" s="99"/>
      <c r="L14" s="99"/>
      <c r="M14" s="81"/>
      <c r="N14" s="115" t="s">
        <v>128</v>
      </c>
      <c r="O14" s="115"/>
      <c r="Q14" s="99" t="s">
        <v>122</v>
      </c>
      <c r="R14" s="99"/>
      <c r="S14" s="99"/>
      <c r="T14" s="81"/>
      <c r="U14" s="116" t="s">
        <v>118</v>
      </c>
      <c r="V14" s="116"/>
      <c r="W14" s="116"/>
      <c r="X14" s="43"/>
      <c r="Y14" s="99" t="s">
        <v>119</v>
      </c>
      <c r="Z14" s="99"/>
      <c r="AA14" s="99"/>
      <c r="AB14" s="81"/>
      <c r="AC14" s="115" t="s">
        <v>129</v>
      </c>
      <c r="AD14" s="115"/>
    </row>
    <row r="15" spans="1:31" ht="15.5" x14ac:dyDescent="0.35">
      <c r="B15" s="10" t="s">
        <v>1</v>
      </c>
      <c r="C15" s="10" t="s">
        <v>2</v>
      </c>
      <c r="D15" s="17" t="s">
        <v>28</v>
      </c>
      <c r="E15" s="27"/>
      <c r="F15" s="11" t="s">
        <v>1</v>
      </c>
      <c r="G15" s="11" t="s">
        <v>2</v>
      </c>
      <c r="H15" s="10" t="s">
        <v>28</v>
      </c>
      <c r="I15" s="118"/>
      <c r="J15" s="19" t="s">
        <v>1</v>
      </c>
      <c r="K15" s="10" t="s">
        <v>2</v>
      </c>
      <c r="L15" s="10" t="s">
        <v>28</v>
      </c>
      <c r="M15" s="82"/>
      <c r="N15" s="10" t="s">
        <v>1</v>
      </c>
      <c r="O15" s="10" t="s">
        <v>2</v>
      </c>
      <c r="Q15" s="19" t="s">
        <v>1</v>
      </c>
      <c r="R15" s="10" t="s">
        <v>2</v>
      </c>
      <c r="S15" s="10" t="s">
        <v>28</v>
      </c>
      <c r="T15" s="82"/>
      <c r="U15" s="10" t="s">
        <v>1</v>
      </c>
      <c r="V15" s="10" t="s">
        <v>2</v>
      </c>
      <c r="W15" s="10" t="s">
        <v>28</v>
      </c>
      <c r="X15" s="43"/>
      <c r="Y15" s="10" t="s">
        <v>1</v>
      </c>
      <c r="Z15" s="10" t="s">
        <v>2</v>
      </c>
      <c r="AA15" s="17" t="s">
        <v>28</v>
      </c>
      <c r="AB15" s="82"/>
      <c r="AC15" s="10" t="s">
        <v>1</v>
      </c>
      <c r="AD15" s="10" t="s">
        <v>2</v>
      </c>
    </row>
    <row r="16" spans="1:31" s="43" customFormat="1" ht="15.5" x14ac:dyDescent="0.35">
      <c r="B16" s="82"/>
      <c r="C16" s="82"/>
      <c r="D16" s="82"/>
      <c r="E16" s="82"/>
      <c r="F16" s="144"/>
      <c r="G16" s="144"/>
      <c r="H16" s="82"/>
      <c r="I16" s="82"/>
      <c r="J16" s="82"/>
      <c r="K16" s="82"/>
      <c r="L16" s="82"/>
      <c r="M16" s="82"/>
      <c r="N16" s="82"/>
      <c r="O16" s="82"/>
      <c r="Q16" s="82"/>
      <c r="R16" s="82"/>
      <c r="S16" s="82"/>
      <c r="T16" s="82"/>
      <c r="U16" s="82"/>
      <c r="V16" s="82"/>
      <c r="W16" s="82"/>
      <c r="Y16" s="82"/>
      <c r="Z16" s="82"/>
      <c r="AA16" s="82"/>
      <c r="AB16" s="82"/>
      <c r="AC16" s="82"/>
      <c r="AD16" s="82"/>
    </row>
    <row r="17" spans="1:30" s="43" customFormat="1" ht="15.5" x14ac:dyDescent="0.35">
      <c r="B17" s="82"/>
      <c r="C17" s="82"/>
      <c r="D17" s="82"/>
      <c r="E17" s="82"/>
      <c r="F17" s="144"/>
      <c r="G17" s="144"/>
      <c r="H17" s="82"/>
      <c r="I17" s="82"/>
      <c r="J17" s="82"/>
      <c r="K17" s="82"/>
      <c r="L17" s="82"/>
      <c r="M17" s="82"/>
      <c r="N17" s="82"/>
      <c r="O17" s="82"/>
      <c r="Q17" s="82"/>
      <c r="R17" s="82"/>
      <c r="S17" s="82"/>
      <c r="T17" s="82"/>
      <c r="U17" s="82"/>
      <c r="V17" s="82"/>
      <c r="W17" s="82"/>
      <c r="Y17" s="82"/>
      <c r="Z17" s="82"/>
      <c r="AA17" s="82"/>
      <c r="AB17" s="82"/>
      <c r="AC17" s="82"/>
      <c r="AD17" s="82"/>
    </row>
    <row r="19" spans="1:30" x14ac:dyDescent="0.35">
      <c r="A19" s="110" t="s">
        <v>41</v>
      </c>
      <c r="B19" s="110" t="s">
        <v>116</v>
      </c>
      <c r="E19" s="110" t="s">
        <v>123</v>
      </c>
      <c r="F19" s="110" t="s">
        <v>110</v>
      </c>
    </row>
    <row r="20" spans="1:30" x14ac:dyDescent="0.35">
      <c r="F20" s="110" t="s">
        <v>114</v>
      </c>
      <c r="G20" s="110" t="s">
        <v>115</v>
      </c>
    </row>
    <row r="21" spans="1:30" x14ac:dyDescent="0.35">
      <c r="A21" s="110" t="s">
        <v>127</v>
      </c>
      <c r="B21" s="110" t="s">
        <v>110</v>
      </c>
      <c r="J21" s="29"/>
      <c r="K21" s="29"/>
      <c r="Y21" s="29"/>
      <c r="Z21" s="29"/>
    </row>
    <row r="22" spans="1:30" x14ac:dyDescent="0.35">
      <c r="A22" s="110" t="s">
        <v>112</v>
      </c>
      <c r="B22" s="110" t="s">
        <v>114</v>
      </c>
      <c r="C22" s="110" t="s">
        <v>115</v>
      </c>
      <c r="E22" s="110" t="s">
        <v>112</v>
      </c>
    </row>
    <row r="23" spans="1:30" x14ac:dyDescent="0.35">
      <c r="A23" s="68" t="s">
        <v>58</v>
      </c>
      <c r="B23" s="69">
        <v>937</v>
      </c>
      <c r="C23" s="69">
        <v>1002</v>
      </c>
      <c r="E23" s="68" t="s">
        <v>3</v>
      </c>
      <c r="F23" s="69">
        <v>390</v>
      </c>
      <c r="G23" s="69">
        <v>344</v>
      </c>
    </row>
    <row r="24" spans="1:30" x14ac:dyDescent="0.35">
      <c r="A24" s="68" t="s">
        <v>62</v>
      </c>
      <c r="B24" s="69">
        <v>864</v>
      </c>
      <c r="C24" s="69">
        <v>892</v>
      </c>
      <c r="E24" s="68" t="s">
        <v>4</v>
      </c>
      <c r="F24" s="69">
        <v>99</v>
      </c>
      <c r="G24" s="69">
        <v>257</v>
      </c>
    </row>
    <row r="25" spans="1:30" x14ac:dyDescent="0.35">
      <c r="A25" s="68" t="s">
        <v>64</v>
      </c>
      <c r="B25" s="69">
        <v>563</v>
      </c>
      <c r="C25" s="69">
        <v>350</v>
      </c>
      <c r="E25" s="68" t="s">
        <v>5</v>
      </c>
      <c r="F25" s="69">
        <v>146</v>
      </c>
      <c r="G25" s="69">
        <v>641</v>
      </c>
    </row>
    <row r="26" spans="1:30" x14ac:dyDescent="0.35">
      <c r="A26" s="68" t="s">
        <v>66</v>
      </c>
      <c r="B26" s="69">
        <v>590</v>
      </c>
      <c r="C26" s="69">
        <v>499</v>
      </c>
      <c r="E26" s="68" t="s">
        <v>6</v>
      </c>
      <c r="F26" s="69">
        <v>164</v>
      </c>
      <c r="G26" s="69">
        <v>65</v>
      </c>
    </row>
    <row r="27" spans="1:30" x14ac:dyDescent="0.35">
      <c r="A27" s="68" t="s">
        <v>68</v>
      </c>
      <c r="B27" s="69">
        <v>219</v>
      </c>
      <c r="C27" s="69">
        <v>301</v>
      </c>
      <c r="E27" s="68" t="s">
        <v>7</v>
      </c>
      <c r="F27" s="69">
        <v>342</v>
      </c>
      <c r="G27" s="69">
        <v>315</v>
      </c>
    </row>
    <row r="28" spans="1:30" x14ac:dyDescent="0.35">
      <c r="A28" s="68" t="s">
        <v>70</v>
      </c>
      <c r="B28" s="69">
        <v>485</v>
      </c>
      <c r="C28" s="69">
        <v>408</v>
      </c>
      <c r="E28" s="68" t="s">
        <v>8</v>
      </c>
      <c r="F28" s="69">
        <v>1379</v>
      </c>
      <c r="G28" s="69">
        <v>1520</v>
      </c>
    </row>
    <row r="29" spans="1:30" x14ac:dyDescent="0.35">
      <c r="A29" s="68" t="s">
        <v>72</v>
      </c>
      <c r="B29" s="69">
        <v>2454</v>
      </c>
      <c r="C29" s="69">
        <v>2061</v>
      </c>
      <c r="E29" s="68" t="s">
        <v>9</v>
      </c>
      <c r="F29" s="69">
        <v>1317</v>
      </c>
      <c r="G29" s="69">
        <v>1281</v>
      </c>
    </row>
    <row r="30" spans="1:30" x14ac:dyDescent="0.35">
      <c r="A30" s="68" t="s">
        <v>74</v>
      </c>
      <c r="B30" s="69">
        <v>542</v>
      </c>
      <c r="C30" s="69">
        <v>583</v>
      </c>
      <c r="E30" s="68" t="s">
        <v>10</v>
      </c>
      <c r="F30" s="69">
        <v>447</v>
      </c>
      <c r="G30" s="69">
        <v>468</v>
      </c>
    </row>
    <row r="31" spans="1:30" x14ac:dyDescent="0.35">
      <c r="A31" s="121" t="s">
        <v>76</v>
      </c>
      <c r="B31" s="122">
        <v>72</v>
      </c>
      <c r="C31" s="122">
        <v>45</v>
      </c>
      <c r="D31" s="120"/>
      <c r="E31" s="121" t="s">
        <v>11</v>
      </c>
      <c r="F31" s="122">
        <v>873</v>
      </c>
      <c r="G31" s="122">
        <v>727</v>
      </c>
    </row>
    <row r="32" spans="1:30" x14ac:dyDescent="0.35">
      <c r="A32" s="68" t="s">
        <v>78</v>
      </c>
      <c r="B32" s="69">
        <v>119</v>
      </c>
      <c r="C32" s="69">
        <v>152</v>
      </c>
      <c r="E32" s="68" t="s">
        <v>12</v>
      </c>
      <c r="F32" s="69">
        <v>799</v>
      </c>
      <c r="G32" s="69">
        <v>590</v>
      </c>
    </row>
    <row r="33" spans="1:7" x14ac:dyDescent="0.35">
      <c r="A33" s="68" t="s">
        <v>80</v>
      </c>
      <c r="B33" s="69">
        <v>728</v>
      </c>
      <c r="C33" s="69">
        <v>611</v>
      </c>
      <c r="E33" s="68" t="s">
        <v>13</v>
      </c>
      <c r="F33" s="69">
        <v>58</v>
      </c>
      <c r="G33" s="69">
        <v>52</v>
      </c>
    </row>
    <row r="34" spans="1:7" x14ac:dyDescent="0.35">
      <c r="A34" s="68" t="s">
        <v>82</v>
      </c>
      <c r="B34" s="69">
        <v>251</v>
      </c>
      <c r="C34" s="69">
        <v>789</v>
      </c>
      <c r="E34" s="68" t="s">
        <v>14</v>
      </c>
      <c r="F34" s="69">
        <v>322</v>
      </c>
      <c r="G34" s="69">
        <v>337</v>
      </c>
    </row>
    <row r="35" spans="1:7" x14ac:dyDescent="0.35">
      <c r="A35" s="68" t="s">
        <v>84</v>
      </c>
      <c r="B35" s="69">
        <v>322</v>
      </c>
      <c r="C35" s="69">
        <v>386</v>
      </c>
      <c r="E35" s="68" t="s">
        <v>15</v>
      </c>
      <c r="F35" s="69">
        <v>15</v>
      </c>
      <c r="G35" s="69">
        <v>9</v>
      </c>
    </row>
    <row r="36" spans="1:7" x14ac:dyDescent="0.35">
      <c r="A36" s="68" t="s">
        <v>86</v>
      </c>
      <c r="B36" s="69">
        <v>292</v>
      </c>
      <c r="C36" s="69">
        <v>360</v>
      </c>
      <c r="E36" s="68" t="s">
        <v>16</v>
      </c>
      <c r="F36" s="69">
        <v>582</v>
      </c>
      <c r="G36" s="69">
        <v>636</v>
      </c>
    </row>
    <row r="37" spans="1:7" x14ac:dyDescent="0.35">
      <c r="A37" s="68" t="s">
        <v>88</v>
      </c>
      <c r="B37" s="69">
        <v>241</v>
      </c>
      <c r="C37" s="69">
        <v>177</v>
      </c>
      <c r="E37" s="68" t="s">
        <v>17</v>
      </c>
      <c r="F37" s="69">
        <v>439</v>
      </c>
      <c r="G37" s="69">
        <v>402</v>
      </c>
    </row>
    <row r="38" spans="1:7" x14ac:dyDescent="0.35">
      <c r="A38" s="68" t="s">
        <v>90</v>
      </c>
      <c r="B38" s="69">
        <v>1179</v>
      </c>
      <c r="C38" s="69">
        <v>825</v>
      </c>
      <c r="E38" s="68" t="s">
        <v>18</v>
      </c>
      <c r="F38" s="69">
        <v>1712</v>
      </c>
      <c r="G38" s="69">
        <v>1422</v>
      </c>
    </row>
    <row r="39" spans="1:7" x14ac:dyDescent="0.35">
      <c r="A39" s="121" t="s">
        <v>92</v>
      </c>
      <c r="B39" s="122">
        <v>595</v>
      </c>
      <c r="C39" s="122">
        <v>639</v>
      </c>
      <c r="D39" s="120"/>
      <c r="E39" s="121" t="s">
        <v>19</v>
      </c>
      <c r="F39" s="122">
        <v>1321</v>
      </c>
      <c r="G39" s="122">
        <v>1243</v>
      </c>
    </row>
    <row r="40" spans="1:7" x14ac:dyDescent="0.35">
      <c r="A40" s="68" t="s">
        <v>94</v>
      </c>
      <c r="B40" s="69">
        <v>301</v>
      </c>
      <c r="C40" s="69">
        <v>228</v>
      </c>
      <c r="E40" s="68" t="s">
        <v>20</v>
      </c>
      <c r="F40" s="69">
        <v>987</v>
      </c>
      <c r="G40" s="69">
        <v>873</v>
      </c>
    </row>
    <row r="41" spans="1:7" x14ac:dyDescent="0.35">
      <c r="A41" s="68" t="s">
        <v>96</v>
      </c>
      <c r="B41" s="69">
        <v>595</v>
      </c>
      <c r="C41" s="69">
        <v>449</v>
      </c>
      <c r="E41" s="68" t="s">
        <v>21</v>
      </c>
      <c r="F41" s="69">
        <v>928</v>
      </c>
      <c r="G41" s="69">
        <v>910</v>
      </c>
    </row>
    <row r="42" spans="1:7" x14ac:dyDescent="0.35">
      <c r="A42" s="68" t="s">
        <v>98</v>
      </c>
      <c r="B42" s="69">
        <v>1211</v>
      </c>
      <c r="C42" s="69">
        <v>996</v>
      </c>
      <c r="E42" s="68" t="s">
        <v>22</v>
      </c>
      <c r="F42" s="69">
        <v>611</v>
      </c>
      <c r="G42" s="69">
        <v>541</v>
      </c>
    </row>
    <row r="43" spans="1:7" x14ac:dyDescent="0.35">
      <c r="A43" s="121" t="s">
        <v>100</v>
      </c>
      <c r="B43" s="122">
        <v>936</v>
      </c>
      <c r="C43" s="122">
        <v>1465</v>
      </c>
      <c r="D43" s="120"/>
      <c r="E43" s="121" t="s">
        <v>23</v>
      </c>
      <c r="F43" s="122">
        <v>511</v>
      </c>
      <c r="G43" s="122">
        <v>451</v>
      </c>
    </row>
    <row r="44" spans="1:7" x14ac:dyDescent="0.35">
      <c r="A44" s="68" t="s">
        <v>102</v>
      </c>
      <c r="B44" s="69">
        <v>764</v>
      </c>
      <c r="C44" s="69">
        <v>707</v>
      </c>
      <c r="E44" s="68" t="s">
        <v>24</v>
      </c>
      <c r="F44" s="69">
        <v>442</v>
      </c>
      <c r="G44" s="69">
        <v>358</v>
      </c>
    </row>
    <row r="45" spans="1:7" x14ac:dyDescent="0.35">
      <c r="A45" s="68" t="s">
        <v>104</v>
      </c>
      <c r="B45" s="69">
        <v>6</v>
      </c>
      <c r="C45" s="69">
        <v>3</v>
      </c>
      <c r="E45" s="68" t="s">
        <v>25</v>
      </c>
      <c r="F45" s="69">
        <v>299</v>
      </c>
      <c r="G45" s="69">
        <v>354</v>
      </c>
    </row>
    <row r="46" spans="1:7" x14ac:dyDescent="0.35">
      <c r="A46" s="68" t="s">
        <v>106</v>
      </c>
      <c r="B46" s="69">
        <v>157</v>
      </c>
      <c r="C46" s="69">
        <v>268</v>
      </c>
      <c r="E46" s="68" t="s">
        <v>26</v>
      </c>
      <c r="F46" s="69">
        <v>384</v>
      </c>
      <c r="G46" s="69">
        <v>375</v>
      </c>
    </row>
    <row r="47" spans="1:7" x14ac:dyDescent="0.35">
      <c r="A47" s="68" t="s">
        <v>111</v>
      </c>
      <c r="B47" s="69">
        <v>14423</v>
      </c>
      <c r="C47" s="69">
        <v>14196</v>
      </c>
      <c r="E47" s="68" t="s">
        <v>111</v>
      </c>
      <c r="F47" s="69">
        <v>14567</v>
      </c>
      <c r="G47" s="69">
        <v>14171</v>
      </c>
    </row>
  </sheetData>
  <mergeCells count="16">
    <mergeCell ref="Y1:AA1"/>
    <mergeCell ref="AC1:AD1"/>
    <mergeCell ref="B14:D14"/>
    <mergeCell ref="F14:H14"/>
    <mergeCell ref="J14:L14"/>
    <mergeCell ref="N14:O14"/>
    <mergeCell ref="Q14:S14"/>
    <mergeCell ref="U14:W14"/>
    <mergeCell ref="Y14:AA14"/>
    <mergeCell ref="AC14:AD14"/>
    <mergeCell ref="B1:D1"/>
    <mergeCell ref="F1:H1"/>
    <mergeCell ref="J1:L1"/>
    <mergeCell ref="N1:O1"/>
    <mergeCell ref="Q1:S1"/>
    <mergeCell ref="U1:W1"/>
  </mergeCells>
  <conditionalFormatting sqref="H13 F3:I12 L3:M12 U3:V12">
    <cfRule type="cellIs" dxfId="4" priority="6" operator="equal">
      <formula>"N"</formula>
    </cfRule>
  </conditionalFormatting>
  <conditionalFormatting sqref="D13 D3:E12 S3:T13 AA3:AB13 H3:I12 L3:M12 W3:W13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H13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C14" sqref="C14"/>
    </sheetView>
  </sheetViews>
  <sheetFormatPr defaultRowHeight="14.5" x14ac:dyDescent="0.35"/>
  <cols>
    <col min="1" max="1" width="40.7265625" customWidth="1"/>
    <col min="2" max="2" width="16.453125" customWidth="1"/>
    <col min="3" max="3" width="5.81640625" customWidth="1"/>
    <col min="4" max="4" width="10.7265625" customWidth="1"/>
    <col min="5" max="5" width="5.6328125" customWidth="1"/>
    <col min="6" max="6" width="4.81640625" customWidth="1"/>
    <col min="7" max="7" width="8.54296875" customWidth="1"/>
    <col min="8" max="8" width="5.54296875" customWidth="1"/>
    <col min="9" max="9" width="4.81640625" customWidth="1"/>
    <col min="10" max="10" width="8.453125" customWidth="1"/>
    <col min="11" max="11" width="5.90625" customWidth="1"/>
    <col min="12" max="12" width="4.81640625" customWidth="1"/>
    <col min="13" max="13" width="8.81640625" bestFit="1" customWidth="1"/>
    <col min="14" max="14" width="5.7265625" customWidth="1"/>
    <col min="15" max="15" width="4.81640625" customWidth="1"/>
    <col min="16" max="16" width="8.6328125" bestFit="1" customWidth="1"/>
    <col min="17" max="17" width="10.7265625" customWidth="1"/>
    <col min="18" max="18" width="5.7265625" bestFit="1" customWidth="1"/>
    <col min="19" max="19" width="4.81640625" bestFit="1" customWidth="1"/>
    <col min="20" max="20" width="4.81640625" customWidth="1"/>
    <col min="21" max="21" width="8.6328125" bestFit="1" customWidth="1"/>
    <col min="22" max="22" width="10.7265625" bestFit="1" customWidth="1"/>
    <col min="23" max="23" width="4.81640625" bestFit="1" customWidth="1"/>
    <col min="24" max="24" width="7.7265625" bestFit="1" customWidth="1"/>
    <col min="25" max="25" width="5.81640625" bestFit="1" customWidth="1"/>
    <col min="26" max="27" width="4.81640625" bestFit="1" customWidth="1"/>
    <col min="28" max="28" width="8.7265625" bestFit="1" customWidth="1"/>
    <col min="29" max="29" width="5.6328125" bestFit="1" customWidth="1"/>
    <col min="30" max="31" width="4.81640625" bestFit="1" customWidth="1"/>
    <col min="32" max="32" width="8.54296875" bestFit="1" customWidth="1"/>
    <col min="33" max="33" width="5.54296875" bestFit="1" customWidth="1"/>
    <col min="34" max="35" width="4.81640625" bestFit="1" customWidth="1"/>
    <col min="36" max="36" width="8.453125" bestFit="1" customWidth="1"/>
    <col min="37" max="37" width="5.90625" bestFit="1" customWidth="1"/>
    <col min="38" max="39" width="4.81640625" bestFit="1" customWidth="1"/>
    <col min="40" max="40" width="8.81640625" bestFit="1" customWidth="1"/>
    <col min="41" max="41" width="5.7265625" bestFit="1" customWidth="1"/>
    <col min="42" max="43" width="4.81640625" bestFit="1" customWidth="1"/>
    <col min="44" max="44" width="8.6328125" bestFit="1" customWidth="1"/>
    <col min="45" max="45" width="10.7265625" bestFit="1" customWidth="1"/>
    <col min="46" max="88" width="2.81640625" bestFit="1" customWidth="1"/>
    <col min="89" max="394" width="3.81640625" bestFit="1" customWidth="1"/>
    <col min="395" max="399" width="4.81640625" bestFit="1" customWidth="1"/>
    <col min="400" max="400" width="10.7265625" bestFit="1" customWidth="1"/>
  </cols>
  <sheetData>
    <row r="2" spans="1:3" x14ac:dyDescent="0.35">
      <c r="A2" s="67" t="s">
        <v>41</v>
      </c>
      <c r="B2" t="s">
        <v>116</v>
      </c>
    </row>
    <row r="4" spans="1:3" x14ac:dyDescent="0.35">
      <c r="A4" s="67" t="s">
        <v>113</v>
      </c>
      <c r="B4" s="67" t="s">
        <v>110</v>
      </c>
    </row>
    <row r="5" spans="1:3" x14ac:dyDescent="0.35">
      <c r="A5" s="67" t="s">
        <v>112</v>
      </c>
      <c r="B5" t="s">
        <v>114</v>
      </c>
      <c r="C5" t="s">
        <v>115</v>
      </c>
    </row>
    <row r="6" spans="1:3" x14ac:dyDescent="0.35">
      <c r="A6" s="68" t="s">
        <v>58</v>
      </c>
      <c r="B6" s="69">
        <v>2036</v>
      </c>
      <c r="C6" s="69">
        <v>2126</v>
      </c>
    </row>
    <row r="7" spans="1:3" x14ac:dyDescent="0.35">
      <c r="A7" s="68" t="s">
        <v>62</v>
      </c>
      <c r="B7" s="69">
        <v>1721</v>
      </c>
      <c r="C7" s="69">
        <v>1607</v>
      </c>
    </row>
    <row r="8" spans="1:3" x14ac:dyDescent="0.35">
      <c r="A8" s="68" t="s">
        <v>64</v>
      </c>
      <c r="B8" s="69">
        <v>1615</v>
      </c>
      <c r="C8" s="69">
        <v>961</v>
      </c>
    </row>
    <row r="9" spans="1:3" x14ac:dyDescent="0.35">
      <c r="A9" s="68" t="s">
        <v>66</v>
      </c>
      <c r="B9" s="69">
        <v>735</v>
      </c>
      <c r="C9" s="69">
        <v>628</v>
      </c>
    </row>
    <row r="10" spans="1:3" x14ac:dyDescent="0.35">
      <c r="A10" s="68" t="s">
        <v>68</v>
      </c>
      <c r="B10" s="69">
        <v>644</v>
      </c>
      <c r="C10" s="69">
        <v>682</v>
      </c>
    </row>
    <row r="11" spans="1:3" x14ac:dyDescent="0.35">
      <c r="A11" s="68" t="s">
        <v>70</v>
      </c>
      <c r="B11" s="69">
        <v>1268</v>
      </c>
      <c r="C11" s="69">
        <v>906</v>
      </c>
    </row>
    <row r="12" spans="1:3" x14ac:dyDescent="0.35">
      <c r="A12" s="68" t="s">
        <v>72</v>
      </c>
      <c r="B12" s="69">
        <v>4077</v>
      </c>
      <c r="C12" s="69">
        <v>3800</v>
      </c>
    </row>
    <row r="13" spans="1:3" x14ac:dyDescent="0.35">
      <c r="A13" s="68" t="s">
        <v>74</v>
      </c>
      <c r="B13" s="69">
        <v>1808</v>
      </c>
      <c r="C13" s="69">
        <v>2084</v>
      </c>
    </row>
    <row r="14" spans="1:3" x14ac:dyDescent="0.35">
      <c r="A14" s="68" t="s">
        <v>76</v>
      </c>
      <c r="B14" s="69">
        <v>116</v>
      </c>
      <c r="C14" s="69">
        <v>116</v>
      </c>
    </row>
    <row r="15" spans="1:3" x14ac:dyDescent="0.35">
      <c r="A15" s="68" t="s">
        <v>78</v>
      </c>
      <c r="B15" s="69">
        <v>567</v>
      </c>
      <c r="C15" s="69">
        <v>723</v>
      </c>
    </row>
    <row r="16" spans="1:3" x14ac:dyDescent="0.35">
      <c r="A16" s="68" t="s">
        <v>80</v>
      </c>
      <c r="B16" s="69">
        <v>1433</v>
      </c>
      <c r="C16" s="69">
        <v>1190</v>
      </c>
    </row>
    <row r="17" spans="1:3" x14ac:dyDescent="0.35">
      <c r="A17" s="68" t="s">
        <v>82</v>
      </c>
      <c r="B17" s="69">
        <v>476</v>
      </c>
      <c r="C17" s="69">
        <v>1096</v>
      </c>
    </row>
    <row r="18" spans="1:3" x14ac:dyDescent="0.35">
      <c r="A18" s="68" t="s">
        <v>84</v>
      </c>
      <c r="B18" s="69">
        <v>548</v>
      </c>
      <c r="C18" s="69">
        <v>720</v>
      </c>
    </row>
    <row r="19" spans="1:3" x14ac:dyDescent="0.35">
      <c r="A19" s="68" t="s">
        <v>86</v>
      </c>
      <c r="B19" s="69">
        <v>640</v>
      </c>
      <c r="C19" s="69">
        <v>819</v>
      </c>
    </row>
    <row r="20" spans="1:3" x14ac:dyDescent="0.35">
      <c r="A20" s="68" t="s">
        <v>88</v>
      </c>
      <c r="B20" s="69">
        <v>340</v>
      </c>
      <c r="C20" s="69">
        <v>334</v>
      </c>
    </row>
    <row r="21" spans="1:3" x14ac:dyDescent="0.35">
      <c r="A21" s="68" t="s">
        <v>90</v>
      </c>
      <c r="B21" s="69">
        <v>1779</v>
      </c>
      <c r="C21" s="69">
        <v>1246</v>
      </c>
    </row>
    <row r="22" spans="1:3" x14ac:dyDescent="0.35">
      <c r="A22" s="68" t="s">
        <v>92</v>
      </c>
      <c r="B22" s="69">
        <v>1226</v>
      </c>
      <c r="C22" s="69">
        <v>1335</v>
      </c>
    </row>
    <row r="23" spans="1:3" x14ac:dyDescent="0.35">
      <c r="A23" s="68" t="s">
        <v>94</v>
      </c>
      <c r="B23" s="69">
        <v>1175</v>
      </c>
      <c r="C23" s="69">
        <v>793</v>
      </c>
    </row>
    <row r="24" spans="1:3" x14ac:dyDescent="0.35">
      <c r="A24" s="68" t="s">
        <v>96</v>
      </c>
      <c r="B24" s="69">
        <v>1308</v>
      </c>
      <c r="C24" s="69">
        <v>936</v>
      </c>
    </row>
    <row r="25" spans="1:3" x14ac:dyDescent="0.35">
      <c r="A25" s="68" t="s">
        <v>98</v>
      </c>
      <c r="B25" s="69">
        <v>2103</v>
      </c>
      <c r="C25" s="69">
        <v>1553</v>
      </c>
    </row>
    <row r="26" spans="1:3" x14ac:dyDescent="0.35">
      <c r="A26" s="68" t="s">
        <v>100</v>
      </c>
      <c r="B26" s="69">
        <v>2423</v>
      </c>
      <c r="C26" s="69">
        <v>2775</v>
      </c>
    </row>
    <row r="27" spans="1:3" x14ac:dyDescent="0.35">
      <c r="A27" s="68" t="s">
        <v>102</v>
      </c>
      <c r="B27" s="69">
        <v>2733</v>
      </c>
      <c r="C27" s="69">
        <v>2153</v>
      </c>
    </row>
    <row r="28" spans="1:3" x14ac:dyDescent="0.35">
      <c r="A28" s="68" t="s">
        <v>104</v>
      </c>
      <c r="B28" s="69">
        <v>44</v>
      </c>
      <c r="C28" s="69">
        <v>27</v>
      </c>
    </row>
    <row r="29" spans="1:3" x14ac:dyDescent="0.35">
      <c r="A29" s="68" t="s">
        <v>106</v>
      </c>
      <c r="B29" s="69">
        <v>244</v>
      </c>
      <c r="C29" s="69">
        <v>501</v>
      </c>
    </row>
    <row r="30" spans="1:3" x14ac:dyDescent="0.35">
      <c r="A30" s="68" t="s">
        <v>111</v>
      </c>
      <c r="B30" s="69">
        <v>31059</v>
      </c>
      <c r="C30" s="69">
        <v>29111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53"/>
  <sheetViews>
    <sheetView topLeftCell="A38" workbookViewId="0">
      <selection activeCell="A62" sqref="A62"/>
    </sheetView>
  </sheetViews>
  <sheetFormatPr defaultRowHeight="14.5" x14ac:dyDescent="0.35"/>
  <cols>
    <col min="2" max="3" width="15.54296875" style="64" customWidth="1"/>
    <col min="4" max="4" width="70.7265625" customWidth="1"/>
    <col min="5" max="5" width="26.81640625" customWidth="1"/>
    <col min="6" max="6" width="19.453125" customWidth="1"/>
    <col min="7" max="7" width="17.453125" customWidth="1"/>
    <col min="8" max="8" width="13.81640625" customWidth="1"/>
    <col min="9" max="9" width="25" customWidth="1"/>
    <col min="10" max="10" width="35" customWidth="1"/>
    <col min="11" max="11" width="20.453125" customWidth="1"/>
    <col min="12" max="12" width="27.81640625" customWidth="1"/>
    <col min="13" max="13" width="22.7265625" customWidth="1"/>
    <col min="14" max="14" width="23" customWidth="1"/>
    <col min="15" max="15" width="18.81640625" customWidth="1"/>
    <col min="16" max="16" width="54.26953125" customWidth="1"/>
    <col min="17" max="17" width="56.453125" customWidth="1"/>
  </cols>
  <sheetData>
    <row r="2" spans="2:17" x14ac:dyDescent="0.35">
      <c r="B2" s="64" t="s">
        <v>41</v>
      </c>
      <c r="C2" s="64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</row>
    <row r="3" spans="2:17" hidden="1" x14ac:dyDescent="0.35">
      <c r="B3" s="64">
        <v>42552</v>
      </c>
      <c r="C3" s="64" t="s">
        <v>57</v>
      </c>
      <c r="D3" t="s">
        <v>58</v>
      </c>
      <c r="F3" t="s">
        <v>59</v>
      </c>
      <c r="G3" t="s">
        <v>60</v>
      </c>
      <c r="H3" t="s">
        <v>61</v>
      </c>
      <c r="I3">
        <v>234</v>
      </c>
      <c r="J3">
        <v>233</v>
      </c>
      <c r="K3">
        <v>4</v>
      </c>
      <c r="L3">
        <v>163</v>
      </c>
      <c r="M3">
        <v>92</v>
      </c>
      <c r="N3">
        <v>71</v>
      </c>
      <c r="O3">
        <v>65</v>
      </c>
      <c r="P3" s="65">
        <v>0.18182870370370371</v>
      </c>
      <c r="Q3" s="65">
        <v>0.29916666666666664</v>
      </c>
    </row>
    <row r="4" spans="2:17" hidden="1" x14ac:dyDescent="0.35">
      <c r="B4" s="64">
        <v>42552</v>
      </c>
      <c r="C4" s="64" t="s">
        <v>57</v>
      </c>
      <c r="D4" t="s">
        <v>62</v>
      </c>
      <c r="F4" t="s">
        <v>63</v>
      </c>
      <c r="G4" t="s">
        <v>60</v>
      </c>
      <c r="H4" t="s">
        <v>61</v>
      </c>
      <c r="I4">
        <v>213</v>
      </c>
      <c r="J4">
        <v>213</v>
      </c>
      <c r="K4">
        <v>1</v>
      </c>
      <c r="L4">
        <v>204</v>
      </c>
      <c r="M4">
        <v>30</v>
      </c>
      <c r="N4">
        <v>174</v>
      </c>
      <c r="O4">
        <v>20</v>
      </c>
      <c r="P4" s="65">
        <v>0.17016203703703703</v>
      </c>
      <c r="Q4" s="66">
        <v>1.2533333333333332</v>
      </c>
    </row>
    <row r="5" spans="2:17" hidden="1" x14ac:dyDescent="0.35">
      <c r="B5" s="64">
        <v>42552</v>
      </c>
      <c r="C5" s="64" t="s">
        <v>57</v>
      </c>
      <c r="D5" t="s">
        <v>64</v>
      </c>
      <c r="F5" t="s">
        <v>65</v>
      </c>
      <c r="G5" t="s">
        <v>60</v>
      </c>
      <c r="H5" t="s">
        <v>61</v>
      </c>
      <c r="I5">
        <v>172</v>
      </c>
      <c r="J5">
        <v>172</v>
      </c>
      <c r="K5">
        <v>5</v>
      </c>
      <c r="L5">
        <v>148</v>
      </c>
      <c r="M5">
        <v>61</v>
      </c>
      <c r="N5">
        <v>87</v>
      </c>
      <c r="O5">
        <v>26</v>
      </c>
      <c r="P5" s="65">
        <v>0.1338310185185185</v>
      </c>
      <c r="Q5" s="65">
        <v>9.7499999999999989E-2</v>
      </c>
    </row>
    <row r="6" spans="2:17" hidden="1" x14ac:dyDescent="0.35">
      <c r="B6" s="64">
        <v>42552</v>
      </c>
      <c r="C6" s="64" t="s">
        <v>57</v>
      </c>
      <c r="D6" t="s">
        <v>66</v>
      </c>
      <c r="F6" t="s">
        <v>67</v>
      </c>
      <c r="G6" t="s">
        <v>60</v>
      </c>
      <c r="H6" t="s">
        <v>61</v>
      </c>
      <c r="I6">
        <v>143</v>
      </c>
      <c r="J6">
        <v>143</v>
      </c>
      <c r="K6">
        <v>0</v>
      </c>
      <c r="L6">
        <v>119</v>
      </c>
      <c r="M6">
        <v>116</v>
      </c>
      <c r="N6">
        <v>3</v>
      </c>
      <c r="O6">
        <v>16</v>
      </c>
      <c r="P6" s="65">
        <v>0.33450231481481479</v>
      </c>
      <c r="Q6" s="65">
        <v>0.1343287037037037</v>
      </c>
    </row>
    <row r="7" spans="2:17" hidden="1" x14ac:dyDescent="0.35">
      <c r="B7" s="64">
        <v>42552</v>
      </c>
      <c r="C7" s="64" t="s">
        <v>57</v>
      </c>
      <c r="D7" t="s">
        <v>68</v>
      </c>
      <c r="F7" t="s">
        <v>69</v>
      </c>
      <c r="G7" t="s">
        <v>60</v>
      </c>
      <c r="H7" t="s">
        <v>61</v>
      </c>
      <c r="I7">
        <v>114</v>
      </c>
      <c r="J7">
        <v>113</v>
      </c>
      <c r="K7">
        <v>0</v>
      </c>
      <c r="L7">
        <v>87</v>
      </c>
      <c r="M7">
        <v>33</v>
      </c>
      <c r="N7">
        <v>54</v>
      </c>
      <c r="O7">
        <v>5</v>
      </c>
      <c r="P7" s="65">
        <v>0.25349537037037034</v>
      </c>
      <c r="Q7" s="65">
        <v>0.42666666666666669</v>
      </c>
    </row>
    <row r="8" spans="2:17" hidden="1" x14ac:dyDescent="0.35">
      <c r="B8" s="64">
        <v>42552</v>
      </c>
      <c r="C8" s="64" t="s">
        <v>57</v>
      </c>
      <c r="D8" t="s">
        <v>70</v>
      </c>
      <c r="F8" t="s">
        <v>71</v>
      </c>
      <c r="G8" t="s">
        <v>60</v>
      </c>
      <c r="H8" t="s">
        <v>61</v>
      </c>
      <c r="I8">
        <v>52</v>
      </c>
      <c r="J8">
        <v>52</v>
      </c>
      <c r="K8">
        <v>2</v>
      </c>
      <c r="L8">
        <v>33</v>
      </c>
      <c r="M8">
        <v>21</v>
      </c>
      <c r="N8">
        <v>12</v>
      </c>
      <c r="O8">
        <v>10</v>
      </c>
      <c r="P8" s="65">
        <v>0.30233796296296295</v>
      </c>
      <c r="Q8" s="65">
        <v>0.13500000000000001</v>
      </c>
    </row>
    <row r="9" spans="2:17" hidden="1" x14ac:dyDescent="0.35">
      <c r="B9" s="64">
        <v>42552</v>
      </c>
      <c r="C9" s="64" t="s">
        <v>57</v>
      </c>
      <c r="D9" t="s">
        <v>72</v>
      </c>
      <c r="F9" t="s">
        <v>73</v>
      </c>
      <c r="G9" t="s">
        <v>60</v>
      </c>
      <c r="H9" t="s">
        <v>61</v>
      </c>
      <c r="I9">
        <v>597</v>
      </c>
      <c r="J9">
        <v>595</v>
      </c>
      <c r="K9">
        <v>6</v>
      </c>
      <c r="L9">
        <v>423</v>
      </c>
      <c r="M9">
        <v>339</v>
      </c>
      <c r="N9">
        <v>84</v>
      </c>
      <c r="O9">
        <v>179</v>
      </c>
      <c r="P9" s="65">
        <v>0.29583333333333334</v>
      </c>
      <c r="Q9" s="65">
        <v>0.17383101851851854</v>
      </c>
    </row>
    <row r="10" spans="2:17" hidden="1" x14ac:dyDescent="0.35">
      <c r="B10" s="64">
        <v>42552</v>
      </c>
      <c r="C10" s="64" t="s">
        <v>57</v>
      </c>
      <c r="D10" t="s">
        <v>74</v>
      </c>
      <c r="F10" t="s">
        <v>75</v>
      </c>
      <c r="G10" t="s">
        <v>60</v>
      </c>
      <c r="H10" t="s">
        <v>61</v>
      </c>
      <c r="I10">
        <v>337</v>
      </c>
      <c r="J10">
        <v>336</v>
      </c>
      <c r="K10">
        <v>8</v>
      </c>
      <c r="L10">
        <v>274</v>
      </c>
      <c r="M10">
        <v>125</v>
      </c>
      <c r="N10">
        <v>149</v>
      </c>
      <c r="O10">
        <v>43</v>
      </c>
      <c r="P10" s="65">
        <v>0.16716435185185186</v>
      </c>
      <c r="Q10" s="65">
        <v>0.80049768518518516</v>
      </c>
    </row>
    <row r="11" spans="2:17" hidden="1" x14ac:dyDescent="0.35">
      <c r="B11" s="64">
        <v>42552</v>
      </c>
      <c r="C11" s="64" t="s">
        <v>57</v>
      </c>
      <c r="D11" t="s">
        <v>76</v>
      </c>
      <c r="F11" t="s">
        <v>77</v>
      </c>
      <c r="G11" t="s">
        <v>60</v>
      </c>
      <c r="H11" t="s">
        <v>61</v>
      </c>
      <c r="I11">
        <v>4</v>
      </c>
      <c r="J11">
        <v>4</v>
      </c>
      <c r="K11">
        <v>0</v>
      </c>
      <c r="L11">
        <v>2</v>
      </c>
      <c r="M11">
        <v>1</v>
      </c>
      <c r="N11">
        <v>1</v>
      </c>
      <c r="O11">
        <v>0</v>
      </c>
      <c r="P11" s="65">
        <v>0.17500000000000002</v>
      </c>
      <c r="Q11" s="65">
        <v>0</v>
      </c>
    </row>
    <row r="12" spans="2:17" hidden="1" x14ac:dyDescent="0.35">
      <c r="B12" s="64">
        <v>42552</v>
      </c>
      <c r="C12" s="64" t="s">
        <v>57</v>
      </c>
      <c r="D12" t="s">
        <v>78</v>
      </c>
      <c r="F12" t="s">
        <v>79</v>
      </c>
      <c r="G12" t="s">
        <v>60</v>
      </c>
      <c r="H12" t="s">
        <v>61</v>
      </c>
      <c r="I12">
        <v>59</v>
      </c>
      <c r="J12">
        <v>59</v>
      </c>
      <c r="K12">
        <v>0</v>
      </c>
      <c r="L12">
        <v>65</v>
      </c>
      <c r="M12">
        <v>28</v>
      </c>
      <c r="N12">
        <v>37</v>
      </c>
      <c r="O12">
        <v>4</v>
      </c>
      <c r="P12" s="65">
        <v>0.12733796296296296</v>
      </c>
      <c r="Q12" s="65">
        <v>0.17916666666666667</v>
      </c>
    </row>
    <row r="13" spans="2:17" hidden="1" x14ac:dyDescent="0.35">
      <c r="B13" s="64">
        <v>42552</v>
      </c>
      <c r="C13" s="64" t="s">
        <v>57</v>
      </c>
      <c r="D13" t="s">
        <v>80</v>
      </c>
      <c r="F13" t="s">
        <v>81</v>
      </c>
      <c r="G13" t="s">
        <v>60</v>
      </c>
      <c r="H13" t="s">
        <v>61</v>
      </c>
      <c r="I13">
        <v>165</v>
      </c>
      <c r="J13">
        <v>165</v>
      </c>
      <c r="K13">
        <v>4</v>
      </c>
      <c r="L13">
        <v>126</v>
      </c>
      <c r="M13">
        <v>79</v>
      </c>
      <c r="N13">
        <v>47</v>
      </c>
      <c r="O13">
        <v>33</v>
      </c>
      <c r="P13" s="65">
        <v>0.25383101851851853</v>
      </c>
      <c r="Q13" s="65">
        <v>0.38567129629629626</v>
      </c>
    </row>
    <row r="14" spans="2:17" x14ac:dyDescent="0.35">
      <c r="B14" s="64">
        <v>42552</v>
      </c>
      <c r="C14" s="64" t="s">
        <v>57</v>
      </c>
      <c r="D14" t="s">
        <v>82</v>
      </c>
      <c r="F14" t="s">
        <v>83</v>
      </c>
      <c r="G14" t="s">
        <v>60</v>
      </c>
      <c r="H14" t="s">
        <v>61</v>
      </c>
      <c r="I14">
        <v>97</v>
      </c>
      <c r="J14">
        <v>97</v>
      </c>
      <c r="K14">
        <v>0</v>
      </c>
      <c r="L14">
        <v>64</v>
      </c>
      <c r="M14">
        <v>33</v>
      </c>
      <c r="N14">
        <v>31</v>
      </c>
      <c r="O14">
        <v>29</v>
      </c>
      <c r="P14" s="65">
        <v>0.18133101851851852</v>
      </c>
      <c r="Q14" s="65">
        <v>0.26200231481481479</v>
      </c>
    </row>
    <row r="15" spans="2:17" hidden="1" x14ac:dyDescent="0.35">
      <c r="B15" s="64">
        <v>42552</v>
      </c>
      <c r="C15" s="64" t="s">
        <v>57</v>
      </c>
      <c r="D15" t="s">
        <v>84</v>
      </c>
      <c r="F15" t="s">
        <v>85</v>
      </c>
      <c r="G15" t="s">
        <v>60</v>
      </c>
      <c r="H15" t="s">
        <v>61</v>
      </c>
      <c r="I15">
        <v>47</v>
      </c>
      <c r="J15">
        <v>46</v>
      </c>
      <c r="K15">
        <v>2</v>
      </c>
      <c r="L15">
        <v>26</v>
      </c>
      <c r="M15">
        <v>8</v>
      </c>
      <c r="N15">
        <v>18</v>
      </c>
      <c r="O15">
        <v>16</v>
      </c>
      <c r="P15" s="65">
        <v>0.17299768518518518</v>
      </c>
      <c r="Q15" s="65">
        <v>0.13749999999999998</v>
      </c>
    </row>
    <row r="16" spans="2:17" hidden="1" x14ac:dyDescent="0.35">
      <c r="B16" s="64">
        <v>42552</v>
      </c>
      <c r="C16" s="64" t="s">
        <v>57</v>
      </c>
      <c r="D16" t="s">
        <v>86</v>
      </c>
      <c r="F16" t="s">
        <v>87</v>
      </c>
      <c r="G16" t="s">
        <v>60</v>
      </c>
      <c r="H16" t="s">
        <v>61</v>
      </c>
      <c r="I16">
        <v>78</v>
      </c>
      <c r="J16">
        <v>78</v>
      </c>
      <c r="K16">
        <v>0</v>
      </c>
      <c r="L16">
        <v>85</v>
      </c>
      <c r="M16">
        <v>32</v>
      </c>
      <c r="N16">
        <v>53</v>
      </c>
      <c r="O16">
        <v>8</v>
      </c>
      <c r="P16" s="65">
        <v>0.42766203703703703</v>
      </c>
      <c r="Q16" s="66">
        <v>1.6708333333333334</v>
      </c>
    </row>
    <row r="17" spans="2:17" hidden="1" x14ac:dyDescent="0.35">
      <c r="B17" s="64">
        <v>42552</v>
      </c>
      <c r="C17" s="64" t="s">
        <v>57</v>
      </c>
      <c r="D17" t="s">
        <v>88</v>
      </c>
      <c r="F17" t="s">
        <v>89</v>
      </c>
      <c r="G17" t="s">
        <v>60</v>
      </c>
      <c r="H17" t="s">
        <v>61</v>
      </c>
      <c r="I17">
        <v>38</v>
      </c>
      <c r="J17">
        <v>38</v>
      </c>
      <c r="K17">
        <v>0</v>
      </c>
      <c r="L17">
        <v>35</v>
      </c>
      <c r="M17">
        <v>25</v>
      </c>
      <c r="N17">
        <v>10</v>
      </c>
      <c r="O17">
        <v>10</v>
      </c>
      <c r="P17" s="65">
        <v>0.3428356481481481</v>
      </c>
      <c r="Q17" s="65">
        <v>0.375</v>
      </c>
    </row>
    <row r="18" spans="2:17" hidden="1" x14ac:dyDescent="0.35">
      <c r="B18" s="64">
        <v>42552</v>
      </c>
      <c r="C18" s="64" t="s">
        <v>57</v>
      </c>
      <c r="D18" t="s">
        <v>90</v>
      </c>
      <c r="F18" t="s">
        <v>91</v>
      </c>
      <c r="G18" t="s">
        <v>60</v>
      </c>
      <c r="H18" t="s">
        <v>61</v>
      </c>
      <c r="I18">
        <v>239</v>
      </c>
      <c r="J18">
        <v>238</v>
      </c>
      <c r="K18">
        <v>17</v>
      </c>
      <c r="L18">
        <v>179</v>
      </c>
      <c r="M18">
        <v>88</v>
      </c>
      <c r="N18">
        <v>91</v>
      </c>
      <c r="O18">
        <v>38</v>
      </c>
      <c r="P18" s="65">
        <v>0.21900462962962963</v>
      </c>
      <c r="Q18" s="65">
        <v>0.20883101851851851</v>
      </c>
    </row>
    <row r="19" spans="2:17" hidden="1" x14ac:dyDescent="0.35">
      <c r="B19" s="64">
        <v>42552</v>
      </c>
      <c r="C19" s="64" t="s">
        <v>57</v>
      </c>
      <c r="D19" t="s">
        <v>92</v>
      </c>
      <c r="F19" t="s">
        <v>93</v>
      </c>
      <c r="G19" t="s">
        <v>60</v>
      </c>
      <c r="H19" t="s">
        <v>61</v>
      </c>
      <c r="I19">
        <v>218</v>
      </c>
      <c r="J19">
        <v>218</v>
      </c>
      <c r="K19">
        <v>4</v>
      </c>
      <c r="L19">
        <v>211</v>
      </c>
      <c r="M19">
        <v>167</v>
      </c>
      <c r="N19">
        <v>44</v>
      </c>
      <c r="O19">
        <v>25</v>
      </c>
      <c r="P19" s="65">
        <v>0.29200231481481481</v>
      </c>
      <c r="Q19" s="65">
        <v>0.20833333333333334</v>
      </c>
    </row>
    <row r="20" spans="2:17" hidden="1" x14ac:dyDescent="0.35">
      <c r="B20" s="64">
        <v>42552</v>
      </c>
      <c r="C20" s="64" t="s">
        <v>57</v>
      </c>
      <c r="D20" t="s">
        <v>94</v>
      </c>
      <c r="F20" t="s">
        <v>95</v>
      </c>
      <c r="G20" t="s">
        <v>60</v>
      </c>
      <c r="H20" t="s">
        <v>61</v>
      </c>
      <c r="I20">
        <v>240</v>
      </c>
      <c r="J20">
        <v>238</v>
      </c>
      <c r="K20">
        <v>0</v>
      </c>
      <c r="L20">
        <v>187</v>
      </c>
      <c r="M20">
        <v>99</v>
      </c>
      <c r="N20">
        <v>88</v>
      </c>
      <c r="O20">
        <v>40</v>
      </c>
      <c r="P20" s="65">
        <v>0.2981712962962963</v>
      </c>
      <c r="Q20" s="66">
        <v>1.2646643518518519</v>
      </c>
    </row>
    <row r="21" spans="2:17" hidden="1" x14ac:dyDescent="0.35">
      <c r="B21" s="64">
        <v>42552</v>
      </c>
      <c r="C21" s="64" t="s">
        <v>57</v>
      </c>
      <c r="D21" t="s">
        <v>96</v>
      </c>
      <c r="F21" t="s">
        <v>97</v>
      </c>
      <c r="G21" t="s">
        <v>60</v>
      </c>
      <c r="H21" t="s">
        <v>61</v>
      </c>
      <c r="I21">
        <v>186</v>
      </c>
      <c r="J21">
        <v>186</v>
      </c>
      <c r="K21">
        <v>1</v>
      </c>
      <c r="L21">
        <v>172</v>
      </c>
      <c r="M21">
        <v>81</v>
      </c>
      <c r="N21">
        <v>91</v>
      </c>
      <c r="O21">
        <v>21</v>
      </c>
      <c r="P21" s="65">
        <v>0.21833333333333335</v>
      </c>
      <c r="Q21" s="65">
        <v>0.20833333333333334</v>
      </c>
    </row>
    <row r="22" spans="2:17" hidden="1" x14ac:dyDescent="0.35">
      <c r="B22" s="64">
        <v>42552</v>
      </c>
      <c r="C22" s="64" t="s">
        <v>57</v>
      </c>
      <c r="D22" t="s">
        <v>98</v>
      </c>
      <c r="F22" t="s">
        <v>99</v>
      </c>
      <c r="G22" t="s">
        <v>60</v>
      </c>
      <c r="H22" t="s">
        <v>61</v>
      </c>
      <c r="I22">
        <v>439</v>
      </c>
      <c r="J22">
        <v>439</v>
      </c>
      <c r="K22">
        <v>3</v>
      </c>
      <c r="L22">
        <v>353</v>
      </c>
      <c r="M22">
        <v>124</v>
      </c>
      <c r="N22">
        <v>229</v>
      </c>
      <c r="O22">
        <v>38</v>
      </c>
      <c r="P22" s="65">
        <v>0.21233796296296295</v>
      </c>
      <c r="Q22" s="65">
        <v>9.7835648148148158E-2</v>
      </c>
    </row>
    <row r="23" spans="2:17" hidden="1" x14ac:dyDescent="0.35">
      <c r="B23" s="64">
        <v>42552</v>
      </c>
      <c r="C23" s="64" t="s">
        <v>57</v>
      </c>
      <c r="D23" t="s">
        <v>100</v>
      </c>
      <c r="F23" t="s">
        <v>101</v>
      </c>
      <c r="G23" t="s">
        <v>60</v>
      </c>
      <c r="H23" t="s">
        <v>61</v>
      </c>
      <c r="I23">
        <v>244</v>
      </c>
      <c r="J23">
        <v>244</v>
      </c>
      <c r="K23">
        <v>3</v>
      </c>
      <c r="L23">
        <v>215</v>
      </c>
      <c r="M23">
        <v>85</v>
      </c>
      <c r="N23">
        <v>130</v>
      </c>
      <c r="O23">
        <v>43</v>
      </c>
      <c r="P23" s="65">
        <v>0.17349537037037036</v>
      </c>
      <c r="Q23" s="65">
        <v>0.63166666666666671</v>
      </c>
    </row>
    <row r="24" spans="2:17" hidden="1" x14ac:dyDescent="0.35">
      <c r="B24" s="64">
        <v>42552</v>
      </c>
      <c r="C24" s="64" t="s">
        <v>57</v>
      </c>
      <c r="D24" t="s">
        <v>102</v>
      </c>
      <c r="F24" t="s">
        <v>103</v>
      </c>
      <c r="G24" t="s">
        <v>60</v>
      </c>
      <c r="H24" t="s">
        <v>61</v>
      </c>
      <c r="I24">
        <v>154</v>
      </c>
      <c r="J24">
        <v>154</v>
      </c>
      <c r="K24">
        <v>0</v>
      </c>
      <c r="L24">
        <v>115</v>
      </c>
      <c r="M24">
        <v>43</v>
      </c>
      <c r="N24">
        <v>72</v>
      </c>
      <c r="O24">
        <v>36</v>
      </c>
      <c r="P24" s="65">
        <v>0.21</v>
      </c>
      <c r="Q24" s="66">
        <v>2.3823379629629629</v>
      </c>
    </row>
    <row r="25" spans="2:17" hidden="1" x14ac:dyDescent="0.35">
      <c r="B25" s="64">
        <v>42552</v>
      </c>
      <c r="C25" s="64" t="s">
        <v>57</v>
      </c>
      <c r="D25" t="s">
        <v>104</v>
      </c>
      <c r="F25" t="s">
        <v>105</v>
      </c>
      <c r="G25" t="s">
        <v>60</v>
      </c>
      <c r="H25" t="s">
        <v>61</v>
      </c>
      <c r="I25">
        <v>6</v>
      </c>
      <c r="J25">
        <v>6</v>
      </c>
      <c r="K25">
        <v>0</v>
      </c>
      <c r="L25">
        <v>8</v>
      </c>
      <c r="M25">
        <v>3</v>
      </c>
      <c r="N25">
        <v>5</v>
      </c>
      <c r="O25">
        <v>0</v>
      </c>
      <c r="P25" s="65">
        <v>0.30633101851851852</v>
      </c>
      <c r="Q25" s="65">
        <v>0</v>
      </c>
    </row>
    <row r="26" spans="2:17" hidden="1" x14ac:dyDescent="0.35">
      <c r="B26" s="64">
        <v>42552</v>
      </c>
      <c r="C26" s="64" t="s">
        <v>57</v>
      </c>
      <c r="D26" t="s">
        <v>106</v>
      </c>
      <c r="F26" t="s">
        <v>107</v>
      </c>
      <c r="G26" t="s">
        <v>60</v>
      </c>
      <c r="H26" t="s">
        <v>61</v>
      </c>
      <c r="I26">
        <v>49</v>
      </c>
      <c r="J26">
        <v>49</v>
      </c>
      <c r="K26">
        <v>2</v>
      </c>
      <c r="L26">
        <v>43</v>
      </c>
      <c r="M26">
        <v>15</v>
      </c>
      <c r="N26">
        <v>28</v>
      </c>
      <c r="O26">
        <v>12</v>
      </c>
      <c r="P26" s="65">
        <v>0.17099537037037038</v>
      </c>
      <c r="Q26" s="65">
        <v>0.21533564814814812</v>
      </c>
    </row>
    <row r="27" spans="2:17" hidden="1" x14ac:dyDescent="0.35">
      <c r="B27" s="64">
        <v>42583</v>
      </c>
      <c r="C27" s="64" t="s">
        <v>57</v>
      </c>
      <c r="D27" t="s">
        <v>58</v>
      </c>
      <c r="F27" t="s">
        <v>59</v>
      </c>
      <c r="G27" t="s">
        <v>60</v>
      </c>
      <c r="H27" t="s">
        <v>61</v>
      </c>
      <c r="I27">
        <v>304</v>
      </c>
      <c r="J27">
        <v>303</v>
      </c>
      <c r="K27">
        <v>7</v>
      </c>
      <c r="L27">
        <v>197</v>
      </c>
      <c r="M27">
        <v>82</v>
      </c>
      <c r="N27">
        <v>115</v>
      </c>
      <c r="O27">
        <v>101</v>
      </c>
      <c r="P27" s="65">
        <v>0.46932870370370372</v>
      </c>
      <c r="Q27" s="65">
        <v>0.64083333333333337</v>
      </c>
    </row>
    <row r="28" spans="2:17" hidden="1" x14ac:dyDescent="0.35">
      <c r="B28" s="64">
        <v>42583</v>
      </c>
      <c r="C28" s="64" t="s">
        <v>57</v>
      </c>
      <c r="D28" t="s">
        <v>62</v>
      </c>
      <c r="F28" t="s">
        <v>63</v>
      </c>
      <c r="G28" t="s">
        <v>60</v>
      </c>
      <c r="H28" t="s">
        <v>61</v>
      </c>
      <c r="I28">
        <v>462</v>
      </c>
      <c r="J28">
        <v>462</v>
      </c>
      <c r="K28">
        <v>5</v>
      </c>
      <c r="L28">
        <v>403</v>
      </c>
      <c r="M28">
        <v>47</v>
      </c>
      <c r="N28">
        <v>356</v>
      </c>
      <c r="O28">
        <v>29</v>
      </c>
      <c r="P28" s="65">
        <v>0.17067129629629629</v>
      </c>
      <c r="Q28" s="65">
        <v>0.68166666666666664</v>
      </c>
    </row>
    <row r="29" spans="2:17" hidden="1" x14ac:dyDescent="0.35">
      <c r="B29" s="64">
        <v>42583</v>
      </c>
      <c r="C29" s="64" t="s">
        <v>57</v>
      </c>
      <c r="D29" t="s">
        <v>64</v>
      </c>
      <c r="F29" t="s">
        <v>65</v>
      </c>
      <c r="G29" t="s">
        <v>60</v>
      </c>
      <c r="H29" t="s">
        <v>61</v>
      </c>
      <c r="I29">
        <v>273</v>
      </c>
      <c r="J29">
        <v>273</v>
      </c>
      <c r="K29">
        <v>2</v>
      </c>
      <c r="L29">
        <v>190</v>
      </c>
      <c r="M29">
        <v>99</v>
      </c>
      <c r="N29">
        <v>91</v>
      </c>
      <c r="O29">
        <v>35</v>
      </c>
      <c r="P29" s="65">
        <v>0.13283564814814816</v>
      </c>
      <c r="Q29" s="65">
        <v>9.8495370370370372E-2</v>
      </c>
    </row>
    <row r="30" spans="2:17" hidden="1" x14ac:dyDescent="0.35">
      <c r="B30" s="64">
        <v>42583</v>
      </c>
      <c r="C30" s="64" t="s">
        <v>57</v>
      </c>
      <c r="D30" t="s">
        <v>66</v>
      </c>
      <c r="F30" t="s">
        <v>67</v>
      </c>
      <c r="G30" t="s">
        <v>60</v>
      </c>
      <c r="H30" t="s">
        <v>61</v>
      </c>
      <c r="I30">
        <v>185</v>
      </c>
      <c r="J30">
        <v>185</v>
      </c>
      <c r="K30">
        <v>0</v>
      </c>
      <c r="L30">
        <v>171</v>
      </c>
      <c r="M30">
        <v>162</v>
      </c>
      <c r="N30">
        <v>9</v>
      </c>
      <c r="O30">
        <v>28</v>
      </c>
      <c r="P30" s="65">
        <v>0.21733796296296296</v>
      </c>
      <c r="Q30" s="65">
        <v>0.12733796296296296</v>
      </c>
    </row>
    <row r="31" spans="2:17" hidden="1" x14ac:dyDescent="0.35">
      <c r="B31" s="64">
        <v>42583</v>
      </c>
      <c r="C31" s="64" t="s">
        <v>57</v>
      </c>
      <c r="D31" t="s">
        <v>68</v>
      </c>
      <c r="F31" t="s">
        <v>69</v>
      </c>
      <c r="G31" t="s">
        <v>60</v>
      </c>
      <c r="H31" t="s">
        <v>61</v>
      </c>
      <c r="I31">
        <v>152</v>
      </c>
      <c r="J31">
        <v>152</v>
      </c>
      <c r="K31">
        <v>3</v>
      </c>
      <c r="L31">
        <v>124</v>
      </c>
      <c r="M31">
        <v>54</v>
      </c>
      <c r="N31">
        <v>70</v>
      </c>
      <c r="O31">
        <v>12</v>
      </c>
      <c r="P31" s="65">
        <v>0.30249999999999999</v>
      </c>
      <c r="Q31" s="65">
        <v>0.51533564814814814</v>
      </c>
    </row>
    <row r="32" spans="2:17" hidden="1" x14ac:dyDescent="0.35">
      <c r="B32" s="64">
        <v>42583</v>
      </c>
      <c r="C32" s="64" t="s">
        <v>57</v>
      </c>
      <c r="D32" t="s">
        <v>70</v>
      </c>
      <c r="F32" t="s">
        <v>71</v>
      </c>
      <c r="G32" t="s">
        <v>60</v>
      </c>
      <c r="H32" t="s">
        <v>61</v>
      </c>
      <c r="I32">
        <v>116</v>
      </c>
      <c r="J32">
        <v>116</v>
      </c>
      <c r="K32">
        <v>11</v>
      </c>
      <c r="L32">
        <v>58</v>
      </c>
      <c r="M32">
        <v>23</v>
      </c>
      <c r="N32">
        <v>35</v>
      </c>
      <c r="O32">
        <v>28</v>
      </c>
      <c r="P32" s="65">
        <v>0.21466435185185184</v>
      </c>
      <c r="Q32" s="65">
        <v>0.96133101851851854</v>
      </c>
    </row>
    <row r="33" spans="2:17" hidden="1" x14ac:dyDescent="0.35">
      <c r="B33" s="64">
        <v>42583</v>
      </c>
      <c r="C33" s="64" t="s">
        <v>57</v>
      </c>
      <c r="D33" t="s">
        <v>72</v>
      </c>
      <c r="F33" t="s">
        <v>73</v>
      </c>
      <c r="G33" t="s">
        <v>60</v>
      </c>
      <c r="H33" t="s">
        <v>61</v>
      </c>
      <c r="I33">
        <v>1186</v>
      </c>
      <c r="J33">
        <v>1181</v>
      </c>
      <c r="K33">
        <v>8</v>
      </c>
      <c r="L33">
        <v>650</v>
      </c>
      <c r="M33">
        <v>588</v>
      </c>
      <c r="N33">
        <v>62</v>
      </c>
      <c r="O33">
        <v>299</v>
      </c>
      <c r="P33" s="65">
        <v>0.25299768518518517</v>
      </c>
      <c r="Q33" s="65">
        <v>0.18000000000000002</v>
      </c>
    </row>
    <row r="34" spans="2:17" hidden="1" x14ac:dyDescent="0.35">
      <c r="B34" s="64">
        <v>42583</v>
      </c>
      <c r="C34" s="64" t="s">
        <v>57</v>
      </c>
      <c r="D34" t="s">
        <v>74</v>
      </c>
      <c r="F34" t="s">
        <v>75</v>
      </c>
      <c r="G34" t="s">
        <v>60</v>
      </c>
      <c r="H34" t="s">
        <v>61</v>
      </c>
      <c r="I34">
        <v>510</v>
      </c>
      <c r="J34">
        <v>509</v>
      </c>
      <c r="K34">
        <v>10</v>
      </c>
      <c r="L34">
        <v>409</v>
      </c>
      <c r="M34">
        <v>230</v>
      </c>
      <c r="N34">
        <v>179</v>
      </c>
      <c r="O34">
        <v>55</v>
      </c>
      <c r="P34" s="65">
        <v>0.18083333333333332</v>
      </c>
      <c r="Q34" s="65">
        <v>5.7164351851851848E-2</v>
      </c>
    </row>
    <row r="35" spans="2:17" hidden="1" x14ac:dyDescent="0.35">
      <c r="B35" s="64">
        <v>42583</v>
      </c>
      <c r="C35" s="64" t="s">
        <v>57</v>
      </c>
      <c r="D35" t="s">
        <v>76</v>
      </c>
      <c r="F35" t="s">
        <v>77</v>
      </c>
      <c r="G35" t="s">
        <v>60</v>
      </c>
      <c r="H35" t="s">
        <v>61</v>
      </c>
      <c r="I35">
        <v>4</v>
      </c>
      <c r="J35">
        <v>4</v>
      </c>
      <c r="K35">
        <v>0</v>
      </c>
      <c r="L35">
        <v>3</v>
      </c>
      <c r="M35">
        <v>3</v>
      </c>
      <c r="N35">
        <v>0</v>
      </c>
      <c r="O35">
        <v>0</v>
      </c>
      <c r="P35" s="65">
        <v>0.45833333333333331</v>
      </c>
      <c r="Q35" s="65">
        <v>0</v>
      </c>
    </row>
    <row r="36" spans="2:17" hidden="1" x14ac:dyDescent="0.35">
      <c r="B36" s="64">
        <v>42583</v>
      </c>
      <c r="C36" s="64" t="s">
        <v>57</v>
      </c>
      <c r="D36" t="s">
        <v>78</v>
      </c>
      <c r="F36" t="s">
        <v>79</v>
      </c>
      <c r="G36" t="s">
        <v>60</v>
      </c>
      <c r="H36" t="s">
        <v>61</v>
      </c>
      <c r="I36">
        <v>77</v>
      </c>
      <c r="J36">
        <v>76</v>
      </c>
      <c r="K36">
        <v>1</v>
      </c>
      <c r="L36">
        <v>62</v>
      </c>
      <c r="M36">
        <v>39</v>
      </c>
      <c r="N36">
        <v>23</v>
      </c>
      <c r="O36">
        <v>6</v>
      </c>
      <c r="P36" s="65">
        <v>0.18283564814814815</v>
      </c>
      <c r="Q36" s="65">
        <v>1.1168981481481481E-2</v>
      </c>
    </row>
    <row r="37" spans="2:17" hidden="1" x14ac:dyDescent="0.35">
      <c r="B37" s="64">
        <v>42583</v>
      </c>
      <c r="C37" s="64" t="s">
        <v>57</v>
      </c>
      <c r="D37" t="s">
        <v>80</v>
      </c>
      <c r="F37" t="s">
        <v>81</v>
      </c>
      <c r="G37" t="s">
        <v>60</v>
      </c>
      <c r="H37" t="s">
        <v>61</v>
      </c>
      <c r="I37">
        <v>196</v>
      </c>
      <c r="J37">
        <v>196</v>
      </c>
      <c r="K37">
        <v>2</v>
      </c>
      <c r="L37">
        <v>182</v>
      </c>
      <c r="M37">
        <v>118</v>
      </c>
      <c r="N37">
        <v>64</v>
      </c>
      <c r="O37">
        <v>21</v>
      </c>
      <c r="P37" s="65">
        <v>0.21266203703703704</v>
      </c>
      <c r="Q37" s="65">
        <v>0.13999999999999999</v>
      </c>
    </row>
    <row r="38" spans="2:17" x14ac:dyDescent="0.35">
      <c r="B38" s="64">
        <v>42583</v>
      </c>
      <c r="C38" s="64" t="s">
        <v>57</v>
      </c>
      <c r="D38" t="s">
        <v>82</v>
      </c>
      <c r="F38" t="s">
        <v>83</v>
      </c>
      <c r="G38" t="s">
        <v>60</v>
      </c>
      <c r="H38" t="s">
        <v>61</v>
      </c>
      <c r="I38">
        <v>76</v>
      </c>
      <c r="J38">
        <v>76</v>
      </c>
      <c r="K38">
        <v>0</v>
      </c>
      <c r="L38">
        <v>49</v>
      </c>
      <c r="M38">
        <v>33</v>
      </c>
      <c r="N38">
        <v>16</v>
      </c>
      <c r="O38">
        <v>19</v>
      </c>
      <c r="P38" s="65">
        <v>0.25549768518518517</v>
      </c>
      <c r="Q38" s="65">
        <v>0.45916666666666667</v>
      </c>
    </row>
    <row r="39" spans="2:17" hidden="1" x14ac:dyDescent="0.35">
      <c r="B39" s="64">
        <v>42583</v>
      </c>
      <c r="C39" s="64" t="s">
        <v>57</v>
      </c>
      <c r="D39" t="s">
        <v>84</v>
      </c>
      <c r="F39" t="s">
        <v>85</v>
      </c>
      <c r="G39" t="s">
        <v>60</v>
      </c>
      <c r="H39" t="s">
        <v>61</v>
      </c>
      <c r="I39">
        <v>40</v>
      </c>
      <c r="J39">
        <v>40</v>
      </c>
      <c r="K39">
        <v>0</v>
      </c>
      <c r="L39">
        <v>35</v>
      </c>
      <c r="M39">
        <v>21</v>
      </c>
      <c r="N39">
        <v>14</v>
      </c>
      <c r="O39">
        <v>14</v>
      </c>
      <c r="P39" s="65">
        <v>0.20983796296296298</v>
      </c>
      <c r="Q39" s="65">
        <v>0.25116898148148148</v>
      </c>
    </row>
    <row r="40" spans="2:17" hidden="1" x14ac:dyDescent="0.35">
      <c r="B40" s="64">
        <v>42583</v>
      </c>
      <c r="C40" s="64" t="s">
        <v>57</v>
      </c>
      <c r="D40" t="s">
        <v>86</v>
      </c>
      <c r="F40" t="s">
        <v>87</v>
      </c>
      <c r="G40" t="s">
        <v>60</v>
      </c>
      <c r="H40" t="s">
        <v>61</v>
      </c>
      <c r="I40">
        <v>195</v>
      </c>
      <c r="J40">
        <v>195</v>
      </c>
      <c r="K40">
        <v>2</v>
      </c>
      <c r="L40">
        <v>148</v>
      </c>
      <c r="M40">
        <v>79</v>
      </c>
      <c r="N40">
        <v>69</v>
      </c>
      <c r="O40">
        <v>26</v>
      </c>
      <c r="P40" s="65">
        <v>0.29450231481481481</v>
      </c>
      <c r="Q40" s="65">
        <v>8.5335648148148147E-2</v>
      </c>
    </row>
    <row r="41" spans="2:17" hidden="1" x14ac:dyDescent="0.35">
      <c r="B41" s="64">
        <v>42583</v>
      </c>
      <c r="C41" s="64" t="s">
        <v>57</v>
      </c>
      <c r="D41" t="s">
        <v>88</v>
      </c>
      <c r="F41" t="s">
        <v>89</v>
      </c>
      <c r="G41" t="s">
        <v>60</v>
      </c>
      <c r="H41" t="s">
        <v>61</v>
      </c>
      <c r="I41">
        <v>68</v>
      </c>
      <c r="J41">
        <v>68</v>
      </c>
      <c r="K41">
        <v>1</v>
      </c>
      <c r="L41">
        <v>37</v>
      </c>
      <c r="M41">
        <v>28</v>
      </c>
      <c r="N41">
        <v>9</v>
      </c>
      <c r="O41">
        <v>24</v>
      </c>
      <c r="P41" s="65">
        <v>0.25266203703703705</v>
      </c>
      <c r="Q41" s="65">
        <v>0.25633101851851853</v>
      </c>
    </row>
    <row r="42" spans="2:17" hidden="1" x14ac:dyDescent="0.35">
      <c r="B42" s="64">
        <v>42583</v>
      </c>
      <c r="C42" s="64" t="s">
        <v>57</v>
      </c>
      <c r="D42" t="s">
        <v>90</v>
      </c>
      <c r="F42" t="s">
        <v>91</v>
      </c>
      <c r="G42" t="s">
        <v>60</v>
      </c>
      <c r="H42" t="s">
        <v>61</v>
      </c>
      <c r="I42">
        <v>253</v>
      </c>
      <c r="J42">
        <v>252</v>
      </c>
      <c r="K42">
        <v>5</v>
      </c>
      <c r="L42">
        <v>216</v>
      </c>
      <c r="M42">
        <v>135</v>
      </c>
      <c r="N42">
        <v>81</v>
      </c>
      <c r="O42">
        <v>26</v>
      </c>
      <c r="P42" s="65">
        <v>0.25317129629629631</v>
      </c>
      <c r="Q42" s="65">
        <v>0.14033564814814814</v>
      </c>
    </row>
    <row r="43" spans="2:17" hidden="1" x14ac:dyDescent="0.35">
      <c r="B43" s="64">
        <v>42583</v>
      </c>
      <c r="C43" s="64" t="s">
        <v>57</v>
      </c>
      <c r="D43" t="s">
        <v>92</v>
      </c>
      <c r="F43" t="s">
        <v>93</v>
      </c>
      <c r="G43" t="s">
        <v>60</v>
      </c>
      <c r="H43" t="s">
        <v>61</v>
      </c>
      <c r="I43">
        <v>233</v>
      </c>
      <c r="J43">
        <v>233</v>
      </c>
      <c r="K43">
        <v>1</v>
      </c>
      <c r="L43">
        <v>183</v>
      </c>
      <c r="M43">
        <v>135</v>
      </c>
      <c r="N43">
        <v>48</v>
      </c>
      <c r="O43">
        <v>38</v>
      </c>
      <c r="P43" s="65">
        <v>0.22</v>
      </c>
      <c r="Q43" s="65">
        <v>0.34599537037037037</v>
      </c>
    </row>
    <row r="44" spans="2:17" hidden="1" x14ac:dyDescent="0.35">
      <c r="B44" s="64">
        <v>42583</v>
      </c>
      <c r="C44" s="64" t="s">
        <v>57</v>
      </c>
      <c r="D44" t="s">
        <v>94</v>
      </c>
      <c r="F44" t="s">
        <v>95</v>
      </c>
      <c r="G44" t="s">
        <v>60</v>
      </c>
      <c r="H44" t="s">
        <v>61</v>
      </c>
      <c r="I44">
        <v>281</v>
      </c>
      <c r="J44">
        <v>281</v>
      </c>
      <c r="K44">
        <v>0</v>
      </c>
      <c r="L44">
        <v>228</v>
      </c>
      <c r="M44">
        <v>159</v>
      </c>
      <c r="N44">
        <v>69</v>
      </c>
      <c r="O44">
        <v>70</v>
      </c>
      <c r="P44" s="65">
        <v>0.3833333333333333</v>
      </c>
      <c r="Q44" s="65">
        <v>0.34766203703703707</v>
      </c>
    </row>
    <row r="45" spans="2:17" hidden="1" x14ac:dyDescent="0.35">
      <c r="B45" s="64">
        <v>42583</v>
      </c>
      <c r="C45" s="64" t="s">
        <v>57</v>
      </c>
      <c r="D45" t="s">
        <v>96</v>
      </c>
      <c r="F45" t="s">
        <v>97</v>
      </c>
      <c r="G45" t="s">
        <v>60</v>
      </c>
      <c r="H45" t="s">
        <v>61</v>
      </c>
      <c r="I45">
        <v>301</v>
      </c>
      <c r="J45">
        <v>301</v>
      </c>
      <c r="K45">
        <v>4</v>
      </c>
      <c r="L45">
        <v>232</v>
      </c>
      <c r="M45">
        <v>157</v>
      </c>
      <c r="N45">
        <v>75</v>
      </c>
      <c r="O45">
        <v>28</v>
      </c>
      <c r="P45" s="65">
        <v>0.21682870370370369</v>
      </c>
      <c r="Q45" s="65">
        <v>0.6284953703703704</v>
      </c>
    </row>
    <row r="46" spans="2:17" hidden="1" x14ac:dyDescent="0.35">
      <c r="B46" s="64">
        <v>42583</v>
      </c>
      <c r="C46" s="64" t="s">
        <v>57</v>
      </c>
      <c r="D46" t="s">
        <v>98</v>
      </c>
      <c r="F46" t="s">
        <v>99</v>
      </c>
      <c r="G46" t="s">
        <v>60</v>
      </c>
      <c r="H46" t="s">
        <v>61</v>
      </c>
      <c r="I46">
        <v>584</v>
      </c>
      <c r="J46">
        <v>584</v>
      </c>
      <c r="K46">
        <v>3</v>
      </c>
      <c r="L46">
        <v>425</v>
      </c>
      <c r="M46">
        <v>220</v>
      </c>
      <c r="N46">
        <v>205</v>
      </c>
      <c r="O46">
        <v>81</v>
      </c>
      <c r="P46" s="65">
        <v>0.20916666666666664</v>
      </c>
      <c r="Q46" s="65">
        <v>0.294837962962963</v>
      </c>
    </row>
    <row r="47" spans="2:17" hidden="1" x14ac:dyDescent="0.35">
      <c r="B47" s="64">
        <v>42583</v>
      </c>
      <c r="C47" s="64" t="s">
        <v>57</v>
      </c>
      <c r="D47" t="s">
        <v>100</v>
      </c>
      <c r="F47" t="s">
        <v>101</v>
      </c>
      <c r="G47" t="s">
        <v>60</v>
      </c>
      <c r="H47" t="s">
        <v>61</v>
      </c>
      <c r="I47">
        <v>308</v>
      </c>
      <c r="J47">
        <v>308</v>
      </c>
      <c r="K47">
        <v>2</v>
      </c>
      <c r="L47">
        <v>247</v>
      </c>
      <c r="M47">
        <v>69</v>
      </c>
      <c r="N47">
        <v>178</v>
      </c>
      <c r="O47">
        <v>57</v>
      </c>
      <c r="P47" s="65">
        <v>0.17549768518518519</v>
      </c>
      <c r="Q47" s="66">
        <v>1.1284953703703704</v>
      </c>
    </row>
    <row r="48" spans="2:17" hidden="1" x14ac:dyDescent="0.35">
      <c r="B48" s="64">
        <v>42583</v>
      </c>
      <c r="C48" s="64" t="s">
        <v>57</v>
      </c>
      <c r="D48" t="s">
        <v>102</v>
      </c>
      <c r="F48" t="s">
        <v>103</v>
      </c>
      <c r="G48" t="s">
        <v>60</v>
      </c>
      <c r="H48" t="s">
        <v>61</v>
      </c>
      <c r="I48">
        <v>176</v>
      </c>
      <c r="J48">
        <v>175</v>
      </c>
      <c r="K48">
        <v>0</v>
      </c>
      <c r="L48">
        <v>127</v>
      </c>
      <c r="M48">
        <v>60</v>
      </c>
      <c r="N48">
        <v>67</v>
      </c>
      <c r="O48">
        <v>40</v>
      </c>
      <c r="P48" s="65">
        <v>0.26516203703703706</v>
      </c>
      <c r="Q48" s="66">
        <v>2.6413310185185188</v>
      </c>
    </row>
    <row r="49" spans="2:17" hidden="1" x14ac:dyDescent="0.35">
      <c r="B49" s="64">
        <v>42583</v>
      </c>
      <c r="C49" s="64" t="s">
        <v>57</v>
      </c>
      <c r="D49" t="s">
        <v>104</v>
      </c>
      <c r="F49" t="s">
        <v>105</v>
      </c>
      <c r="G49" t="s">
        <v>60</v>
      </c>
      <c r="H49" t="s">
        <v>61</v>
      </c>
      <c r="I49">
        <v>20</v>
      </c>
      <c r="J49">
        <v>20</v>
      </c>
      <c r="K49">
        <v>0</v>
      </c>
      <c r="L49">
        <v>14</v>
      </c>
      <c r="M49">
        <v>1</v>
      </c>
      <c r="N49">
        <v>13</v>
      </c>
      <c r="O49">
        <v>0</v>
      </c>
      <c r="P49" s="65">
        <v>0.17266203703703706</v>
      </c>
      <c r="Q49" s="65">
        <v>0</v>
      </c>
    </row>
    <row r="50" spans="2:17" hidden="1" x14ac:dyDescent="0.35">
      <c r="B50" s="64">
        <v>42583</v>
      </c>
      <c r="C50" s="64" t="s">
        <v>57</v>
      </c>
      <c r="D50" t="s">
        <v>106</v>
      </c>
      <c r="F50" t="s">
        <v>107</v>
      </c>
      <c r="G50" t="s">
        <v>60</v>
      </c>
      <c r="H50" t="s">
        <v>61</v>
      </c>
      <c r="I50">
        <v>59</v>
      </c>
      <c r="J50">
        <v>59</v>
      </c>
      <c r="K50">
        <v>0</v>
      </c>
      <c r="L50">
        <v>48</v>
      </c>
      <c r="M50">
        <v>21</v>
      </c>
      <c r="N50">
        <v>27</v>
      </c>
      <c r="O50">
        <v>5</v>
      </c>
      <c r="P50" s="65">
        <v>0.13883101851851851</v>
      </c>
      <c r="Q50" s="65">
        <v>0.71499999999999997</v>
      </c>
    </row>
    <row r="51" spans="2:17" hidden="1" x14ac:dyDescent="0.35">
      <c r="B51" s="64">
        <v>42614</v>
      </c>
      <c r="C51" s="64" t="s">
        <v>57</v>
      </c>
      <c r="D51" t="s">
        <v>58</v>
      </c>
      <c r="F51" t="s">
        <v>59</v>
      </c>
      <c r="G51" t="s">
        <v>60</v>
      </c>
      <c r="H51" t="s">
        <v>61</v>
      </c>
      <c r="I51">
        <v>279</v>
      </c>
      <c r="J51">
        <v>279</v>
      </c>
      <c r="K51">
        <v>4</v>
      </c>
      <c r="L51">
        <v>171</v>
      </c>
      <c r="M51">
        <v>92</v>
      </c>
      <c r="N51">
        <v>79</v>
      </c>
      <c r="O51">
        <v>87</v>
      </c>
      <c r="P51">
        <v>0.29883101851851851</v>
      </c>
      <c r="Q51">
        <v>0.21633101851851852</v>
      </c>
    </row>
    <row r="52" spans="2:17" hidden="1" x14ac:dyDescent="0.35">
      <c r="B52" s="64">
        <v>42614</v>
      </c>
      <c r="C52" s="64" t="s">
        <v>57</v>
      </c>
      <c r="D52" t="s">
        <v>62</v>
      </c>
      <c r="F52" t="s">
        <v>63</v>
      </c>
      <c r="G52" t="s">
        <v>60</v>
      </c>
      <c r="H52" t="s">
        <v>61</v>
      </c>
      <c r="I52">
        <v>439</v>
      </c>
      <c r="J52">
        <v>439</v>
      </c>
      <c r="K52">
        <v>5</v>
      </c>
      <c r="L52">
        <v>319</v>
      </c>
      <c r="M52">
        <v>77</v>
      </c>
      <c r="N52">
        <v>242</v>
      </c>
      <c r="O52">
        <v>44</v>
      </c>
      <c r="P52">
        <v>0.17682870370370371</v>
      </c>
      <c r="Q52">
        <v>1.7984953703703705</v>
      </c>
    </row>
    <row r="53" spans="2:17" hidden="1" x14ac:dyDescent="0.35">
      <c r="B53" s="64">
        <v>42614</v>
      </c>
      <c r="C53" s="64" t="s">
        <v>57</v>
      </c>
      <c r="D53" t="s">
        <v>64</v>
      </c>
      <c r="F53" t="s">
        <v>65</v>
      </c>
      <c r="G53" t="s">
        <v>60</v>
      </c>
      <c r="H53" t="s">
        <v>61</v>
      </c>
      <c r="I53">
        <v>545</v>
      </c>
      <c r="J53">
        <v>545</v>
      </c>
      <c r="K53">
        <v>14</v>
      </c>
      <c r="L53">
        <v>454</v>
      </c>
      <c r="M53">
        <v>250</v>
      </c>
      <c r="N53">
        <v>204</v>
      </c>
      <c r="O53">
        <v>58</v>
      </c>
      <c r="P53">
        <v>0.14099537037037038</v>
      </c>
      <c r="Q53">
        <v>9.4328703703703706E-2</v>
      </c>
    </row>
    <row r="54" spans="2:17" hidden="1" x14ac:dyDescent="0.35">
      <c r="B54" s="64">
        <v>42614</v>
      </c>
      <c r="C54" s="64" t="s">
        <v>57</v>
      </c>
      <c r="D54" t="s">
        <v>66</v>
      </c>
      <c r="F54" t="s">
        <v>67</v>
      </c>
      <c r="G54" t="s">
        <v>60</v>
      </c>
      <c r="H54" t="s">
        <v>61</v>
      </c>
      <c r="I54">
        <v>230</v>
      </c>
      <c r="J54">
        <v>230</v>
      </c>
      <c r="K54">
        <v>2</v>
      </c>
      <c r="L54">
        <v>195</v>
      </c>
      <c r="M54">
        <v>184</v>
      </c>
      <c r="N54">
        <v>11</v>
      </c>
      <c r="O54">
        <v>25</v>
      </c>
      <c r="P54">
        <v>0.22150462962962961</v>
      </c>
      <c r="Q54">
        <v>0.16799768518518518</v>
      </c>
    </row>
    <row r="55" spans="2:17" hidden="1" x14ac:dyDescent="0.35">
      <c r="B55" s="64">
        <v>42614</v>
      </c>
      <c r="C55" s="64" t="s">
        <v>57</v>
      </c>
      <c r="D55" t="s">
        <v>68</v>
      </c>
      <c r="F55" t="s">
        <v>69</v>
      </c>
      <c r="G55" t="s">
        <v>60</v>
      </c>
      <c r="H55" t="s">
        <v>61</v>
      </c>
      <c r="I55">
        <v>196</v>
      </c>
      <c r="J55">
        <v>196</v>
      </c>
      <c r="K55">
        <v>1</v>
      </c>
      <c r="L55">
        <v>192</v>
      </c>
      <c r="M55">
        <v>90</v>
      </c>
      <c r="N55">
        <v>102</v>
      </c>
      <c r="O55">
        <v>16</v>
      </c>
      <c r="P55">
        <v>0.25783564814814813</v>
      </c>
      <c r="Q55">
        <v>8.6504629629629626E-2</v>
      </c>
    </row>
    <row r="56" spans="2:17" hidden="1" x14ac:dyDescent="0.35">
      <c r="B56" s="64">
        <v>42614</v>
      </c>
      <c r="C56" s="64" t="s">
        <v>57</v>
      </c>
      <c r="D56" t="s">
        <v>70</v>
      </c>
      <c r="F56" t="s">
        <v>71</v>
      </c>
      <c r="G56" t="s">
        <v>60</v>
      </c>
      <c r="H56" t="s">
        <v>61</v>
      </c>
      <c r="I56">
        <v>156</v>
      </c>
      <c r="J56">
        <v>156</v>
      </c>
      <c r="K56">
        <v>6</v>
      </c>
      <c r="L56">
        <v>129</v>
      </c>
      <c r="M56">
        <v>54</v>
      </c>
      <c r="N56">
        <v>75</v>
      </c>
      <c r="O56">
        <v>26</v>
      </c>
      <c r="P56">
        <v>0.22450231481481484</v>
      </c>
      <c r="Q56">
        <v>0.17299768518518518</v>
      </c>
    </row>
    <row r="57" spans="2:17" hidden="1" x14ac:dyDescent="0.35">
      <c r="B57" s="64">
        <v>42614</v>
      </c>
      <c r="C57" s="64" t="s">
        <v>57</v>
      </c>
      <c r="D57" t="s">
        <v>72</v>
      </c>
      <c r="F57" t="s">
        <v>73</v>
      </c>
      <c r="G57" t="s">
        <v>60</v>
      </c>
      <c r="H57" t="s">
        <v>61</v>
      </c>
      <c r="I57">
        <v>1429</v>
      </c>
      <c r="J57">
        <v>1427</v>
      </c>
      <c r="K57">
        <v>20</v>
      </c>
      <c r="L57">
        <v>1034</v>
      </c>
      <c r="M57">
        <v>869</v>
      </c>
      <c r="N57">
        <v>165</v>
      </c>
      <c r="O57">
        <v>440</v>
      </c>
      <c r="P57">
        <v>0.29450231481481481</v>
      </c>
      <c r="Q57">
        <v>0.13317129629629629</v>
      </c>
    </row>
    <row r="58" spans="2:17" hidden="1" x14ac:dyDescent="0.35">
      <c r="B58" s="64">
        <v>42614</v>
      </c>
      <c r="C58" s="64" t="s">
        <v>57</v>
      </c>
      <c r="D58" t="s">
        <v>74</v>
      </c>
      <c r="F58" t="s">
        <v>75</v>
      </c>
      <c r="G58" t="s">
        <v>60</v>
      </c>
      <c r="H58" t="s">
        <v>61</v>
      </c>
      <c r="I58">
        <v>848</v>
      </c>
      <c r="J58">
        <v>848</v>
      </c>
      <c r="K58">
        <v>12</v>
      </c>
      <c r="L58">
        <v>772</v>
      </c>
      <c r="M58">
        <v>256</v>
      </c>
      <c r="N58">
        <v>516</v>
      </c>
      <c r="O58">
        <v>70</v>
      </c>
      <c r="P58">
        <v>0.13067129629629629</v>
      </c>
      <c r="Q58">
        <v>9.3831018518518508E-2</v>
      </c>
    </row>
    <row r="59" spans="2:17" hidden="1" x14ac:dyDescent="0.35">
      <c r="B59" s="64">
        <v>42614</v>
      </c>
      <c r="C59" s="64" t="s">
        <v>57</v>
      </c>
      <c r="D59" t="s">
        <v>76</v>
      </c>
      <c r="F59" t="s">
        <v>77</v>
      </c>
      <c r="G59" t="s">
        <v>60</v>
      </c>
      <c r="H59" t="s">
        <v>61</v>
      </c>
      <c r="I59">
        <v>15</v>
      </c>
      <c r="J59">
        <v>15</v>
      </c>
      <c r="K59">
        <v>2</v>
      </c>
      <c r="L59">
        <v>15</v>
      </c>
      <c r="M59">
        <v>15</v>
      </c>
      <c r="N59">
        <v>0</v>
      </c>
      <c r="O59">
        <v>1</v>
      </c>
      <c r="P59">
        <v>0.38833333333333336</v>
      </c>
      <c r="Q59">
        <v>0.25</v>
      </c>
    </row>
    <row r="60" spans="2:17" hidden="1" x14ac:dyDescent="0.35">
      <c r="B60" s="64">
        <v>42614</v>
      </c>
      <c r="C60" s="64" t="s">
        <v>57</v>
      </c>
      <c r="D60" t="s">
        <v>78</v>
      </c>
      <c r="F60" t="s">
        <v>79</v>
      </c>
      <c r="G60" t="s">
        <v>60</v>
      </c>
      <c r="H60" t="s">
        <v>61</v>
      </c>
      <c r="I60">
        <v>292</v>
      </c>
      <c r="J60">
        <v>291</v>
      </c>
      <c r="K60">
        <v>0</v>
      </c>
      <c r="L60">
        <v>259</v>
      </c>
      <c r="M60">
        <v>49</v>
      </c>
      <c r="N60">
        <v>210</v>
      </c>
      <c r="O60">
        <v>20</v>
      </c>
      <c r="P60">
        <v>9.0162037037037027E-2</v>
      </c>
      <c r="Q60">
        <v>0.17</v>
      </c>
    </row>
    <row r="61" spans="2:17" hidden="1" x14ac:dyDescent="0.35">
      <c r="B61" s="64">
        <v>42614</v>
      </c>
      <c r="C61" s="64" t="s">
        <v>57</v>
      </c>
      <c r="D61" t="s">
        <v>80</v>
      </c>
      <c r="F61" t="s">
        <v>81</v>
      </c>
      <c r="G61" t="s">
        <v>60</v>
      </c>
      <c r="H61" t="s">
        <v>61</v>
      </c>
      <c r="I61">
        <v>258</v>
      </c>
      <c r="J61">
        <v>257</v>
      </c>
      <c r="K61">
        <v>3</v>
      </c>
      <c r="L61">
        <v>205</v>
      </c>
      <c r="M61">
        <v>126</v>
      </c>
      <c r="N61">
        <v>79</v>
      </c>
      <c r="O61">
        <v>29</v>
      </c>
      <c r="P61">
        <v>0.22182870370370369</v>
      </c>
      <c r="Q61">
        <v>0.37783564814814818</v>
      </c>
    </row>
    <row r="62" spans="2:17" x14ac:dyDescent="0.35">
      <c r="B62" s="64">
        <v>42614</v>
      </c>
      <c r="C62" s="64" t="s">
        <v>57</v>
      </c>
      <c r="D62" t="s">
        <v>82</v>
      </c>
      <c r="F62" t="s">
        <v>83</v>
      </c>
      <c r="G62" t="s">
        <v>60</v>
      </c>
      <c r="H62" t="s">
        <v>61</v>
      </c>
      <c r="I62">
        <v>130</v>
      </c>
      <c r="J62">
        <v>130</v>
      </c>
      <c r="K62">
        <v>1</v>
      </c>
      <c r="L62">
        <v>97</v>
      </c>
      <c r="M62">
        <v>73</v>
      </c>
      <c r="N62">
        <v>24</v>
      </c>
      <c r="O62">
        <v>28</v>
      </c>
      <c r="P62">
        <v>0.26067129629629632</v>
      </c>
      <c r="Q62">
        <v>0.17200231481481479</v>
      </c>
    </row>
    <row r="63" spans="2:17" hidden="1" x14ac:dyDescent="0.35">
      <c r="B63" s="64">
        <v>42614</v>
      </c>
      <c r="C63" s="64" t="s">
        <v>57</v>
      </c>
      <c r="D63" t="s">
        <v>84</v>
      </c>
      <c r="F63" t="s">
        <v>85</v>
      </c>
      <c r="G63" t="s">
        <v>60</v>
      </c>
      <c r="H63" t="s">
        <v>61</v>
      </c>
      <c r="I63">
        <v>94</v>
      </c>
      <c r="J63">
        <v>94</v>
      </c>
      <c r="K63">
        <v>1</v>
      </c>
      <c r="L63">
        <v>55</v>
      </c>
      <c r="M63">
        <v>23</v>
      </c>
      <c r="N63">
        <v>32</v>
      </c>
      <c r="O63">
        <v>22</v>
      </c>
      <c r="P63">
        <v>0.13317129629629629</v>
      </c>
      <c r="Q63">
        <v>9.5497685185185185E-2</v>
      </c>
    </row>
    <row r="64" spans="2:17" hidden="1" x14ac:dyDescent="0.35">
      <c r="B64" s="64">
        <v>42614</v>
      </c>
      <c r="C64" s="64" t="s">
        <v>57</v>
      </c>
      <c r="D64" t="s">
        <v>86</v>
      </c>
      <c r="F64" t="s">
        <v>87</v>
      </c>
      <c r="G64" t="s">
        <v>60</v>
      </c>
      <c r="H64" t="s">
        <v>61</v>
      </c>
      <c r="I64">
        <v>326</v>
      </c>
      <c r="J64">
        <v>326</v>
      </c>
      <c r="K64">
        <v>3</v>
      </c>
      <c r="L64">
        <v>266</v>
      </c>
      <c r="M64">
        <v>97</v>
      </c>
      <c r="N64">
        <v>169</v>
      </c>
      <c r="O64">
        <v>41</v>
      </c>
      <c r="P64">
        <v>0.16783564814814814</v>
      </c>
      <c r="Q64">
        <v>0.13483796296296297</v>
      </c>
    </row>
    <row r="65" spans="2:17" hidden="1" x14ac:dyDescent="0.35">
      <c r="B65" s="64">
        <v>42614</v>
      </c>
      <c r="C65" s="64" t="s">
        <v>57</v>
      </c>
      <c r="D65" t="s">
        <v>88</v>
      </c>
      <c r="F65" t="s">
        <v>89</v>
      </c>
      <c r="G65" t="s">
        <v>60</v>
      </c>
      <c r="H65" t="s">
        <v>61</v>
      </c>
      <c r="I65">
        <v>62</v>
      </c>
      <c r="J65">
        <v>62</v>
      </c>
      <c r="K65">
        <v>0</v>
      </c>
      <c r="L65">
        <v>43</v>
      </c>
      <c r="M65">
        <v>32</v>
      </c>
      <c r="N65">
        <v>11</v>
      </c>
      <c r="O65">
        <v>15</v>
      </c>
      <c r="P65">
        <v>0.3479976851851852</v>
      </c>
      <c r="Q65">
        <v>8.4502314814814808E-2</v>
      </c>
    </row>
    <row r="66" spans="2:17" hidden="1" x14ac:dyDescent="0.35">
      <c r="B66" s="64">
        <v>42614</v>
      </c>
      <c r="C66" s="64" t="s">
        <v>57</v>
      </c>
      <c r="D66" t="s">
        <v>90</v>
      </c>
      <c r="F66" t="s">
        <v>91</v>
      </c>
      <c r="G66" t="s">
        <v>60</v>
      </c>
      <c r="H66" t="s">
        <v>61</v>
      </c>
      <c r="I66">
        <v>380</v>
      </c>
      <c r="J66">
        <v>378</v>
      </c>
      <c r="K66">
        <v>6</v>
      </c>
      <c r="L66">
        <v>279</v>
      </c>
      <c r="M66">
        <v>161</v>
      </c>
      <c r="N66">
        <v>118</v>
      </c>
      <c r="O66">
        <v>68</v>
      </c>
      <c r="P66">
        <v>0.25133101851851852</v>
      </c>
      <c r="Q66">
        <v>0.13700231481481481</v>
      </c>
    </row>
    <row r="67" spans="2:17" hidden="1" x14ac:dyDescent="0.35">
      <c r="B67" s="64">
        <v>42614</v>
      </c>
      <c r="C67" s="64" t="s">
        <v>57</v>
      </c>
      <c r="D67" t="s">
        <v>92</v>
      </c>
      <c r="F67" t="s">
        <v>93</v>
      </c>
      <c r="G67" t="s">
        <v>60</v>
      </c>
      <c r="H67" t="s">
        <v>61</v>
      </c>
      <c r="I67">
        <v>376</v>
      </c>
      <c r="J67">
        <v>375</v>
      </c>
      <c r="K67">
        <v>3</v>
      </c>
      <c r="L67">
        <v>279</v>
      </c>
      <c r="M67">
        <v>217</v>
      </c>
      <c r="N67">
        <v>62</v>
      </c>
      <c r="O67">
        <v>46</v>
      </c>
      <c r="P67">
        <v>0.2593287037037037</v>
      </c>
      <c r="Q67">
        <v>0.17349537037037036</v>
      </c>
    </row>
    <row r="68" spans="2:17" hidden="1" x14ac:dyDescent="0.35">
      <c r="B68" s="64">
        <v>42614</v>
      </c>
      <c r="C68" s="64" t="s">
        <v>57</v>
      </c>
      <c r="D68" t="s">
        <v>94</v>
      </c>
      <c r="F68" t="s">
        <v>95</v>
      </c>
      <c r="G68" t="s">
        <v>60</v>
      </c>
      <c r="H68" t="s">
        <v>61</v>
      </c>
      <c r="I68">
        <v>262</v>
      </c>
      <c r="J68">
        <v>262</v>
      </c>
      <c r="K68">
        <v>0</v>
      </c>
      <c r="L68">
        <v>213</v>
      </c>
      <c r="M68">
        <v>131</v>
      </c>
      <c r="N68">
        <v>82</v>
      </c>
      <c r="O68">
        <v>54</v>
      </c>
      <c r="P68">
        <v>0.30766203703703704</v>
      </c>
      <c r="Q68">
        <v>0.80033564814814817</v>
      </c>
    </row>
    <row r="69" spans="2:17" hidden="1" x14ac:dyDescent="0.35">
      <c r="B69" s="64">
        <v>42614</v>
      </c>
      <c r="C69" s="64" t="s">
        <v>57</v>
      </c>
      <c r="D69" t="s">
        <v>96</v>
      </c>
      <c r="F69" t="s">
        <v>97</v>
      </c>
      <c r="G69" t="s">
        <v>60</v>
      </c>
      <c r="H69" t="s">
        <v>61</v>
      </c>
      <c r="I69">
        <v>447</v>
      </c>
      <c r="J69">
        <v>447</v>
      </c>
      <c r="K69">
        <v>4</v>
      </c>
      <c r="L69">
        <v>400</v>
      </c>
      <c r="M69">
        <v>269</v>
      </c>
      <c r="N69">
        <v>131</v>
      </c>
      <c r="O69">
        <v>50</v>
      </c>
      <c r="P69">
        <v>0.2225</v>
      </c>
      <c r="Q69">
        <v>0.46067129629629627</v>
      </c>
    </row>
    <row r="70" spans="2:17" hidden="1" x14ac:dyDescent="0.35">
      <c r="B70" s="64">
        <v>42614</v>
      </c>
      <c r="C70" s="64" t="s">
        <v>57</v>
      </c>
      <c r="D70" t="s">
        <v>98</v>
      </c>
      <c r="F70" t="s">
        <v>99</v>
      </c>
      <c r="G70" t="s">
        <v>60</v>
      </c>
      <c r="H70" t="s">
        <v>61</v>
      </c>
      <c r="I70">
        <v>700</v>
      </c>
      <c r="J70">
        <v>700</v>
      </c>
      <c r="K70">
        <v>9</v>
      </c>
      <c r="L70">
        <v>599</v>
      </c>
      <c r="M70">
        <v>304</v>
      </c>
      <c r="N70">
        <v>295</v>
      </c>
      <c r="O70">
        <v>86</v>
      </c>
      <c r="P70">
        <v>0.2559953703703704</v>
      </c>
      <c r="Q70">
        <v>0.25283564814814813</v>
      </c>
    </row>
    <row r="71" spans="2:17" hidden="1" x14ac:dyDescent="0.35">
      <c r="B71" s="64">
        <v>42614</v>
      </c>
      <c r="C71" s="64" t="s">
        <v>57</v>
      </c>
      <c r="D71" t="s">
        <v>100</v>
      </c>
      <c r="F71" t="s">
        <v>101</v>
      </c>
      <c r="G71" t="s">
        <v>60</v>
      </c>
      <c r="H71" t="s">
        <v>61</v>
      </c>
      <c r="I71">
        <v>477</v>
      </c>
      <c r="J71">
        <v>477</v>
      </c>
      <c r="K71">
        <v>2</v>
      </c>
      <c r="L71">
        <v>368</v>
      </c>
      <c r="M71">
        <v>117</v>
      </c>
      <c r="N71">
        <v>251</v>
      </c>
      <c r="O71">
        <v>70</v>
      </c>
      <c r="P71">
        <v>0.13999999999999999</v>
      </c>
      <c r="Q71">
        <v>0.79483796296296294</v>
      </c>
    </row>
    <row r="72" spans="2:17" hidden="1" x14ac:dyDescent="0.35">
      <c r="B72" s="64">
        <v>42614</v>
      </c>
      <c r="C72" s="64" t="s">
        <v>57</v>
      </c>
      <c r="D72" t="s">
        <v>102</v>
      </c>
      <c r="F72" t="s">
        <v>103</v>
      </c>
      <c r="G72" t="s">
        <v>60</v>
      </c>
      <c r="H72" t="s">
        <v>61</v>
      </c>
      <c r="I72">
        <v>304</v>
      </c>
      <c r="J72">
        <v>304</v>
      </c>
      <c r="K72">
        <v>2</v>
      </c>
      <c r="L72">
        <v>216</v>
      </c>
      <c r="M72">
        <v>106</v>
      </c>
      <c r="N72">
        <v>110</v>
      </c>
      <c r="O72">
        <v>70</v>
      </c>
      <c r="P72">
        <v>0.22182870370370369</v>
      </c>
      <c r="Q72">
        <v>1.500162037037037</v>
      </c>
    </row>
    <row r="73" spans="2:17" hidden="1" x14ac:dyDescent="0.35">
      <c r="B73" s="64">
        <v>42614</v>
      </c>
      <c r="C73" s="64" t="s">
        <v>57</v>
      </c>
      <c r="D73" t="s">
        <v>104</v>
      </c>
      <c r="F73" t="s">
        <v>105</v>
      </c>
      <c r="G73" t="s">
        <v>60</v>
      </c>
      <c r="H73" t="s">
        <v>61</v>
      </c>
      <c r="I73">
        <v>11</v>
      </c>
      <c r="J73">
        <v>11</v>
      </c>
      <c r="K73">
        <v>0</v>
      </c>
      <c r="L73">
        <v>6</v>
      </c>
      <c r="M73">
        <v>0</v>
      </c>
      <c r="N73">
        <v>6</v>
      </c>
      <c r="O73">
        <v>8</v>
      </c>
      <c r="P73">
        <v>0.21116898148148147</v>
      </c>
      <c r="Q73">
        <v>0.29383101851851851</v>
      </c>
    </row>
    <row r="74" spans="2:17" hidden="1" x14ac:dyDescent="0.35">
      <c r="B74" s="64">
        <v>42614</v>
      </c>
      <c r="C74" s="64" t="s">
        <v>57</v>
      </c>
      <c r="D74" t="s">
        <v>106</v>
      </c>
      <c r="F74" t="s">
        <v>107</v>
      </c>
      <c r="G74" t="s">
        <v>60</v>
      </c>
      <c r="H74" t="s">
        <v>61</v>
      </c>
      <c r="I74">
        <v>98</v>
      </c>
      <c r="J74">
        <v>94</v>
      </c>
      <c r="K74">
        <v>1</v>
      </c>
      <c r="L74">
        <v>90</v>
      </c>
      <c r="M74">
        <v>36</v>
      </c>
      <c r="N74">
        <v>54</v>
      </c>
      <c r="O74">
        <v>11</v>
      </c>
      <c r="P74">
        <v>0.17799768518518519</v>
      </c>
      <c r="Q74">
        <v>8.4837962962962962E-2</v>
      </c>
    </row>
    <row r="75" spans="2:17" hidden="1" x14ac:dyDescent="0.35">
      <c r="B75" s="64">
        <v>42644</v>
      </c>
      <c r="C75" s="64" t="s">
        <v>57</v>
      </c>
      <c r="D75" t="s">
        <v>58</v>
      </c>
      <c r="F75" t="s">
        <v>59</v>
      </c>
      <c r="G75" t="s">
        <v>60</v>
      </c>
      <c r="H75" t="s">
        <v>61</v>
      </c>
      <c r="I75">
        <v>451</v>
      </c>
      <c r="J75">
        <v>447</v>
      </c>
      <c r="K75">
        <v>14</v>
      </c>
      <c r="L75">
        <v>252</v>
      </c>
      <c r="M75">
        <v>123</v>
      </c>
      <c r="N75">
        <v>129</v>
      </c>
      <c r="O75">
        <v>157</v>
      </c>
      <c r="P75">
        <v>0.20883101851851851</v>
      </c>
      <c r="Q75">
        <v>0.13283564814814816</v>
      </c>
    </row>
    <row r="76" spans="2:17" hidden="1" x14ac:dyDescent="0.35">
      <c r="B76" s="64">
        <v>42644</v>
      </c>
      <c r="C76" s="64" t="s">
        <v>57</v>
      </c>
      <c r="D76" t="s">
        <v>62</v>
      </c>
      <c r="F76" t="s">
        <v>63</v>
      </c>
      <c r="G76" t="s">
        <v>60</v>
      </c>
      <c r="H76" t="s">
        <v>61</v>
      </c>
      <c r="I76">
        <v>1099</v>
      </c>
      <c r="J76">
        <v>1099</v>
      </c>
      <c r="K76">
        <v>6</v>
      </c>
      <c r="L76">
        <v>939</v>
      </c>
      <c r="M76">
        <v>174</v>
      </c>
      <c r="N76">
        <v>765</v>
      </c>
      <c r="O76">
        <v>64</v>
      </c>
      <c r="P76">
        <v>0.1693287037037037</v>
      </c>
      <c r="Q76">
        <v>0.21766203703703704</v>
      </c>
    </row>
    <row r="77" spans="2:17" hidden="1" x14ac:dyDescent="0.35">
      <c r="B77" s="64">
        <v>42644</v>
      </c>
      <c r="C77" s="64" t="s">
        <v>57</v>
      </c>
      <c r="D77" t="s">
        <v>64</v>
      </c>
      <c r="F77" t="s">
        <v>65</v>
      </c>
      <c r="G77" t="s">
        <v>60</v>
      </c>
      <c r="H77" t="s">
        <v>61</v>
      </c>
      <c r="I77">
        <v>622</v>
      </c>
      <c r="J77">
        <v>622</v>
      </c>
      <c r="K77">
        <v>6</v>
      </c>
      <c r="L77">
        <v>554</v>
      </c>
      <c r="M77">
        <v>242</v>
      </c>
      <c r="N77">
        <v>312</v>
      </c>
      <c r="O77">
        <v>58</v>
      </c>
      <c r="P77">
        <v>0.13333333333333333</v>
      </c>
      <c r="Q77">
        <v>8.7337962962962964E-2</v>
      </c>
    </row>
    <row r="78" spans="2:17" hidden="1" x14ac:dyDescent="0.35">
      <c r="B78" s="64">
        <v>42644</v>
      </c>
      <c r="C78" s="64" t="s">
        <v>57</v>
      </c>
      <c r="D78" t="s">
        <v>66</v>
      </c>
      <c r="F78" t="s">
        <v>67</v>
      </c>
      <c r="G78" t="s">
        <v>60</v>
      </c>
      <c r="H78" t="s">
        <v>61</v>
      </c>
      <c r="I78">
        <v>232</v>
      </c>
      <c r="J78">
        <v>232</v>
      </c>
      <c r="K78">
        <v>2</v>
      </c>
      <c r="L78">
        <v>203</v>
      </c>
      <c r="M78">
        <v>188</v>
      </c>
      <c r="N78">
        <v>15</v>
      </c>
      <c r="O78">
        <v>33</v>
      </c>
      <c r="P78">
        <v>0.21116898148148147</v>
      </c>
      <c r="Q78">
        <v>0.1304976851851852</v>
      </c>
    </row>
    <row r="79" spans="2:17" hidden="1" x14ac:dyDescent="0.35">
      <c r="B79" s="64">
        <v>42644</v>
      </c>
      <c r="C79" s="64" t="s">
        <v>57</v>
      </c>
      <c r="D79" t="s">
        <v>68</v>
      </c>
      <c r="F79" t="s">
        <v>69</v>
      </c>
      <c r="G79" t="s">
        <v>60</v>
      </c>
      <c r="H79" t="s">
        <v>61</v>
      </c>
      <c r="I79">
        <v>256</v>
      </c>
      <c r="J79">
        <v>256</v>
      </c>
      <c r="K79">
        <v>1</v>
      </c>
      <c r="L79">
        <v>226</v>
      </c>
      <c r="M79">
        <v>71</v>
      </c>
      <c r="N79">
        <v>155</v>
      </c>
      <c r="O79">
        <v>29</v>
      </c>
      <c r="P79">
        <v>0.25400462962962961</v>
      </c>
      <c r="Q79">
        <v>0.13133101851851853</v>
      </c>
    </row>
    <row r="80" spans="2:17" hidden="1" x14ac:dyDescent="0.35">
      <c r="B80" s="64">
        <v>42644</v>
      </c>
      <c r="C80" s="64" t="s">
        <v>57</v>
      </c>
      <c r="D80" t="s">
        <v>70</v>
      </c>
      <c r="F80" t="s">
        <v>71</v>
      </c>
      <c r="G80" t="s">
        <v>60</v>
      </c>
      <c r="H80" t="s">
        <v>61</v>
      </c>
      <c r="I80">
        <v>138</v>
      </c>
      <c r="J80">
        <v>138</v>
      </c>
      <c r="K80">
        <v>4</v>
      </c>
      <c r="L80">
        <v>95</v>
      </c>
      <c r="M80">
        <v>38</v>
      </c>
      <c r="N80">
        <v>57</v>
      </c>
      <c r="O80">
        <v>26</v>
      </c>
      <c r="P80">
        <v>0.2204976851851852</v>
      </c>
      <c r="Q80">
        <v>0.20833333333333334</v>
      </c>
    </row>
    <row r="81" spans="2:17" hidden="1" x14ac:dyDescent="0.35">
      <c r="B81" s="64">
        <v>42644</v>
      </c>
      <c r="C81" s="64" t="s">
        <v>57</v>
      </c>
      <c r="D81" t="s">
        <v>72</v>
      </c>
      <c r="F81" t="s">
        <v>73</v>
      </c>
      <c r="G81" t="s">
        <v>60</v>
      </c>
      <c r="H81" t="s">
        <v>61</v>
      </c>
      <c r="I81">
        <v>1466</v>
      </c>
      <c r="J81">
        <v>1462</v>
      </c>
      <c r="K81">
        <v>11</v>
      </c>
      <c r="L81">
        <v>956</v>
      </c>
      <c r="M81">
        <v>796</v>
      </c>
      <c r="N81">
        <v>160</v>
      </c>
      <c r="O81">
        <v>505</v>
      </c>
      <c r="P81">
        <v>0.26549768518518518</v>
      </c>
      <c r="Q81">
        <v>0.12567129629629628</v>
      </c>
    </row>
    <row r="82" spans="2:17" hidden="1" x14ac:dyDescent="0.35">
      <c r="B82" s="64">
        <v>42644</v>
      </c>
      <c r="C82" s="64" t="s">
        <v>57</v>
      </c>
      <c r="D82" t="s">
        <v>74</v>
      </c>
      <c r="F82" t="s">
        <v>75</v>
      </c>
      <c r="G82" t="s">
        <v>60</v>
      </c>
      <c r="H82" t="s">
        <v>61</v>
      </c>
      <c r="I82">
        <v>610</v>
      </c>
      <c r="J82">
        <v>610</v>
      </c>
      <c r="K82">
        <v>17</v>
      </c>
      <c r="L82">
        <v>527</v>
      </c>
      <c r="M82">
        <v>200</v>
      </c>
      <c r="N82">
        <v>327</v>
      </c>
      <c r="O82">
        <v>60</v>
      </c>
      <c r="P82">
        <v>0.13983796296296297</v>
      </c>
      <c r="Q82">
        <v>9.2997685185185183E-2</v>
      </c>
    </row>
    <row r="83" spans="2:17" hidden="1" x14ac:dyDescent="0.35">
      <c r="B83" s="64">
        <v>42644</v>
      </c>
      <c r="C83" s="64" t="s">
        <v>57</v>
      </c>
      <c r="D83" t="s">
        <v>76</v>
      </c>
      <c r="F83" t="s">
        <v>77</v>
      </c>
      <c r="G83" t="s">
        <v>60</v>
      </c>
      <c r="H83" t="s">
        <v>61</v>
      </c>
      <c r="I83">
        <v>13</v>
      </c>
      <c r="J83">
        <v>13</v>
      </c>
      <c r="K83">
        <v>1</v>
      </c>
      <c r="L83">
        <v>9</v>
      </c>
      <c r="M83">
        <v>5</v>
      </c>
      <c r="N83">
        <v>4</v>
      </c>
      <c r="O83">
        <v>3</v>
      </c>
      <c r="P83">
        <v>0.34266203703703701</v>
      </c>
      <c r="Q83">
        <v>5.2835648148148145E-2</v>
      </c>
    </row>
    <row r="84" spans="2:17" hidden="1" x14ac:dyDescent="0.35">
      <c r="B84" s="64">
        <v>42644</v>
      </c>
      <c r="C84" s="64" t="s">
        <v>57</v>
      </c>
      <c r="D84" t="s">
        <v>78</v>
      </c>
      <c r="F84" t="s">
        <v>79</v>
      </c>
      <c r="G84" t="s">
        <v>60</v>
      </c>
      <c r="H84" t="s">
        <v>61</v>
      </c>
      <c r="I84">
        <v>270</v>
      </c>
      <c r="J84">
        <v>269</v>
      </c>
      <c r="K84">
        <v>2</v>
      </c>
      <c r="L84">
        <v>239</v>
      </c>
      <c r="M84">
        <v>84</v>
      </c>
      <c r="N84">
        <v>155</v>
      </c>
      <c r="O84">
        <v>36</v>
      </c>
      <c r="P84">
        <v>0.13400462962962964</v>
      </c>
      <c r="Q84">
        <v>9.7662037037037033E-2</v>
      </c>
    </row>
    <row r="85" spans="2:17" hidden="1" x14ac:dyDescent="0.35">
      <c r="B85" s="64">
        <v>42644</v>
      </c>
      <c r="C85" s="64" t="s">
        <v>57</v>
      </c>
      <c r="D85" t="s">
        <v>80</v>
      </c>
      <c r="F85" t="s">
        <v>81</v>
      </c>
      <c r="G85" t="s">
        <v>60</v>
      </c>
      <c r="H85" t="s">
        <v>61</v>
      </c>
      <c r="I85">
        <v>300</v>
      </c>
      <c r="J85">
        <v>300</v>
      </c>
      <c r="K85">
        <v>8</v>
      </c>
      <c r="L85">
        <v>261</v>
      </c>
      <c r="M85">
        <v>171</v>
      </c>
      <c r="N85">
        <v>90</v>
      </c>
      <c r="O85">
        <v>36</v>
      </c>
      <c r="P85">
        <v>0.21666666666666667</v>
      </c>
      <c r="Q85">
        <v>0.22317129629629628</v>
      </c>
    </row>
    <row r="86" spans="2:17" x14ac:dyDescent="0.35">
      <c r="B86" s="64">
        <v>42644</v>
      </c>
      <c r="C86" s="64" t="s">
        <v>57</v>
      </c>
      <c r="D86" t="s">
        <v>82</v>
      </c>
      <c r="F86" t="s">
        <v>83</v>
      </c>
      <c r="G86" t="s">
        <v>60</v>
      </c>
      <c r="H86" t="s">
        <v>61</v>
      </c>
      <c r="I86">
        <v>136</v>
      </c>
      <c r="J86">
        <v>136</v>
      </c>
      <c r="K86">
        <v>0</v>
      </c>
      <c r="L86">
        <v>100</v>
      </c>
      <c r="M86">
        <v>72</v>
      </c>
      <c r="N86">
        <v>28</v>
      </c>
      <c r="O86">
        <v>34</v>
      </c>
      <c r="P86">
        <v>0.30266203703703703</v>
      </c>
      <c r="Q86">
        <v>0.26233796296296297</v>
      </c>
    </row>
    <row r="87" spans="2:17" hidden="1" x14ac:dyDescent="0.35">
      <c r="B87" s="64">
        <v>42644</v>
      </c>
      <c r="C87" s="64" t="s">
        <v>57</v>
      </c>
      <c r="D87" t="s">
        <v>84</v>
      </c>
      <c r="F87" t="s">
        <v>85</v>
      </c>
      <c r="G87" t="s">
        <v>60</v>
      </c>
      <c r="H87" t="s">
        <v>61</v>
      </c>
      <c r="I87">
        <v>90</v>
      </c>
      <c r="J87">
        <v>88</v>
      </c>
      <c r="K87">
        <v>1</v>
      </c>
      <c r="L87">
        <v>79</v>
      </c>
      <c r="M87">
        <v>45</v>
      </c>
      <c r="N87">
        <v>34</v>
      </c>
      <c r="O87">
        <v>20</v>
      </c>
      <c r="P87">
        <v>0.21283564814814815</v>
      </c>
      <c r="Q87">
        <v>9.0833333333333335E-2</v>
      </c>
    </row>
    <row r="88" spans="2:17" hidden="1" x14ac:dyDescent="0.35">
      <c r="B88" s="64">
        <v>42644</v>
      </c>
      <c r="C88" s="64" t="s">
        <v>57</v>
      </c>
      <c r="D88" t="s">
        <v>86</v>
      </c>
      <c r="F88" t="s">
        <v>87</v>
      </c>
      <c r="G88" t="s">
        <v>60</v>
      </c>
      <c r="H88" t="s">
        <v>61</v>
      </c>
      <c r="I88">
        <v>422</v>
      </c>
      <c r="J88">
        <v>422</v>
      </c>
      <c r="K88">
        <v>8</v>
      </c>
      <c r="L88">
        <v>393</v>
      </c>
      <c r="M88">
        <v>131</v>
      </c>
      <c r="N88">
        <v>262</v>
      </c>
      <c r="O88">
        <v>33</v>
      </c>
      <c r="P88">
        <v>0.13799768518518518</v>
      </c>
      <c r="Q88">
        <v>0.17883101851851854</v>
      </c>
    </row>
    <row r="89" spans="2:17" hidden="1" x14ac:dyDescent="0.35">
      <c r="B89" s="64">
        <v>42644</v>
      </c>
      <c r="C89" s="64" t="s">
        <v>57</v>
      </c>
      <c r="D89" t="s">
        <v>88</v>
      </c>
      <c r="F89" t="s">
        <v>89</v>
      </c>
      <c r="G89" t="s">
        <v>60</v>
      </c>
      <c r="H89" t="s">
        <v>61</v>
      </c>
      <c r="I89">
        <v>64</v>
      </c>
      <c r="J89">
        <v>64</v>
      </c>
      <c r="K89">
        <v>1</v>
      </c>
      <c r="L89">
        <v>57</v>
      </c>
      <c r="M89">
        <v>32</v>
      </c>
      <c r="N89">
        <v>25</v>
      </c>
      <c r="O89">
        <v>11</v>
      </c>
      <c r="P89">
        <v>0.22200231481481481</v>
      </c>
      <c r="Q89">
        <v>0.12950231481481481</v>
      </c>
    </row>
    <row r="90" spans="2:17" hidden="1" x14ac:dyDescent="0.35">
      <c r="B90" s="64">
        <v>42644</v>
      </c>
      <c r="C90" s="64" t="s">
        <v>57</v>
      </c>
      <c r="D90" t="s">
        <v>90</v>
      </c>
      <c r="F90" t="s">
        <v>91</v>
      </c>
      <c r="G90" t="s">
        <v>60</v>
      </c>
      <c r="H90" t="s">
        <v>61</v>
      </c>
      <c r="I90">
        <v>419</v>
      </c>
      <c r="J90">
        <v>418</v>
      </c>
      <c r="K90">
        <v>10</v>
      </c>
      <c r="L90">
        <v>342</v>
      </c>
      <c r="M90">
        <v>154</v>
      </c>
      <c r="N90">
        <v>188</v>
      </c>
      <c r="O90">
        <v>70</v>
      </c>
      <c r="P90">
        <v>0.21883101851851852</v>
      </c>
      <c r="Q90">
        <v>0.13900462962962964</v>
      </c>
    </row>
    <row r="91" spans="2:17" hidden="1" x14ac:dyDescent="0.35">
      <c r="B91" s="64">
        <v>42644</v>
      </c>
      <c r="C91" s="64" t="s">
        <v>57</v>
      </c>
      <c r="D91" t="s">
        <v>92</v>
      </c>
      <c r="F91" t="s">
        <v>93</v>
      </c>
      <c r="G91" t="s">
        <v>60</v>
      </c>
      <c r="H91" t="s">
        <v>61</v>
      </c>
      <c r="I91">
        <v>425</v>
      </c>
      <c r="J91">
        <v>423</v>
      </c>
      <c r="K91">
        <v>13</v>
      </c>
      <c r="L91">
        <v>289</v>
      </c>
      <c r="M91">
        <v>218</v>
      </c>
      <c r="N91">
        <v>71</v>
      </c>
      <c r="O91">
        <v>82</v>
      </c>
      <c r="P91">
        <v>0.29333333333333333</v>
      </c>
      <c r="Q91">
        <v>0.13516203703703702</v>
      </c>
    </row>
    <row r="92" spans="2:17" hidden="1" x14ac:dyDescent="0.35">
      <c r="B92" s="64">
        <v>42644</v>
      </c>
      <c r="C92" s="64" t="s">
        <v>57</v>
      </c>
      <c r="D92" t="s">
        <v>94</v>
      </c>
      <c r="F92" t="s">
        <v>95</v>
      </c>
      <c r="G92" t="s">
        <v>60</v>
      </c>
      <c r="H92" t="s">
        <v>61</v>
      </c>
      <c r="I92">
        <v>267</v>
      </c>
      <c r="J92">
        <v>267</v>
      </c>
      <c r="K92">
        <v>2</v>
      </c>
      <c r="L92">
        <v>189</v>
      </c>
      <c r="M92">
        <v>99</v>
      </c>
      <c r="N92">
        <v>90</v>
      </c>
      <c r="O92">
        <v>94</v>
      </c>
      <c r="P92">
        <v>0.25733796296296296</v>
      </c>
      <c r="Q92">
        <v>0.17333333333333334</v>
      </c>
    </row>
    <row r="93" spans="2:17" hidden="1" x14ac:dyDescent="0.35">
      <c r="B93" s="64">
        <v>42644</v>
      </c>
      <c r="C93" s="64" t="s">
        <v>57</v>
      </c>
      <c r="D93" t="s">
        <v>96</v>
      </c>
      <c r="F93" t="s">
        <v>97</v>
      </c>
      <c r="G93" t="s">
        <v>60</v>
      </c>
      <c r="H93" t="s">
        <v>61</v>
      </c>
      <c r="I93">
        <v>408</v>
      </c>
      <c r="J93">
        <v>408</v>
      </c>
      <c r="K93">
        <v>6</v>
      </c>
      <c r="L93">
        <v>334</v>
      </c>
      <c r="M93">
        <v>206</v>
      </c>
      <c r="N93">
        <v>128</v>
      </c>
      <c r="O93">
        <v>43</v>
      </c>
      <c r="P93">
        <v>0.22033564814814813</v>
      </c>
      <c r="Q93">
        <v>0.17133101851851851</v>
      </c>
    </row>
    <row r="94" spans="2:17" hidden="1" x14ac:dyDescent="0.35">
      <c r="B94" s="64">
        <v>42644</v>
      </c>
      <c r="C94" s="64" t="s">
        <v>57</v>
      </c>
      <c r="D94" t="s">
        <v>98</v>
      </c>
      <c r="F94" t="s">
        <v>99</v>
      </c>
      <c r="G94" t="s">
        <v>60</v>
      </c>
      <c r="H94" t="s">
        <v>61</v>
      </c>
      <c r="I94">
        <v>486</v>
      </c>
      <c r="J94">
        <v>486</v>
      </c>
      <c r="K94">
        <v>2</v>
      </c>
      <c r="L94">
        <v>459</v>
      </c>
      <c r="M94">
        <v>253</v>
      </c>
      <c r="N94">
        <v>206</v>
      </c>
      <c r="O94">
        <v>73</v>
      </c>
      <c r="P94">
        <v>0.26299768518518518</v>
      </c>
      <c r="Q94">
        <v>0.17766203703703706</v>
      </c>
    </row>
    <row r="95" spans="2:17" hidden="1" x14ac:dyDescent="0.35">
      <c r="B95" s="64">
        <v>42644</v>
      </c>
      <c r="C95" s="64" t="s">
        <v>57</v>
      </c>
      <c r="D95" t="s">
        <v>100</v>
      </c>
      <c r="F95" t="s">
        <v>101</v>
      </c>
      <c r="G95" t="s">
        <v>60</v>
      </c>
      <c r="H95" t="s">
        <v>61</v>
      </c>
      <c r="I95">
        <v>478</v>
      </c>
      <c r="J95">
        <v>476</v>
      </c>
      <c r="K95">
        <v>1</v>
      </c>
      <c r="L95">
        <v>389</v>
      </c>
      <c r="M95">
        <v>137</v>
      </c>
      <c r="N95">
        <v>252</v>
      </c>
      <c r="O95">
        <v>90</v>
      </c>
      <c r="P95">
        <v>0.1393287037037037</v>
      </c>
      <c r="Q95">
        <v>0.22233796296296296</v>
      </c>
    </row>
    <row r="96" spans="2:17" hidden="1" x14ac:dyDescent="0.35">
      <c r="B96" s="64">
        <v>42644</v>
      </c>
      <c r="C96" s="64" t="s">
        <v>57</v>
      </c>
      <c r="D96" t="s">
        <v>102</v>
      </c>
      <c r="F96" t="s">
        <v>103</v>
      </c>
      <c r="G96" t="s">
        <v>60</v>
      </c>
      <c r="H96" t="s">
        <v>61</v>
      </c>
      <c r="I96">
        <v>334</v>
      </c>
      <c r="J96">
        <v>334</v>
      </c>
      <c r="K96">
        <v>2</v>
      </c>
      <c r="L96">
        <v>243</v>
      </c>
      <c r="M96">
        <v>133</v>
      </c>
      <c r="N96">
        <v>110</v>
      </c>
      <c r="O96">
        <v>66</v>
      </c>
      <c r="P96">
        <v>0.26599537037037035</v>
      </c>
      <c r="Q96">
        <v>0.25333333333333335</v>
      </c>
    </row>
    <row r="97" spans="2:17" hidden="1" x14ac:dyDescent="0.35">
      <c r="B97" s="64">
        <v>42644</v>
      </c>
      <c r="C97" s="64" t="s">
        <v>57</v>
      </c>
      <c r="D97" t="s">
        <v>104</v>
      </c>
      <c r="F97" t="s">
        <v>105</v>
      </c>
      <c r="G97" t="s">
        <v>60</v>
      </c>
      <c r="H97" t="s">
        <v>61</v>
      </c>
      <c r="I97">
        <v>4</v>
      </c>
      <c r="J97">
        <v>4</v>
      </c>
      <c r="K97">
        <v>1</v>
      </c>
      <c r="L97">
        <v>4</v>
      </c>
      <c r="M97">
        <v>0</v>
      </c>
      <c r="N97">
        <v>4</v>
      </c>
      <c r="O97">
        <v>0</v>
      </c>
      <c r="P97">
        <v>0.17500000000000002</v>
      </c>
      <c r="Q97">
        <v>0</v>
      </c>
    </row>
    <row r="98" spans="2:17" hidden="1" x14ac:dyDescent="0.35">
      <c r="B98" s="64">
        <v>42644</v>
      </c>
      <c r="C98" s="64" t="s">
        <v>57</v>
      </c>
      <c r="D98" t="s">
        <v>106</v>
      </c>
      <c r="F98" t="s">
        <v>107</v>
      </c>
      <c r="G98" t="s">
        <v>60</v>
      </c>
      <c r="H98" t="s">
        <v>61</v>
      </c>
      <c r="I98">
        <v>93</v>
      </c>
      <c r="J98">
        <v>93</v>
      </c>
      <c r="K98">
        <v>2</v>
      </c>
      <c r="L98">
        <v>69</v>
      </c>
      <c r="M98">
        <v>20</v>
      </c>
      <c r="N98">
        <v>49</v>
      </c>
      <c r="O98">
        <v>12</v>
      </c>
      <c r="P98">
        <v>0.13700231481481481</v>
      </c>
      <c r="Q98">
        <v>0.12916666666666668</v>
      </c>
    </row>
    <row r="99" spans="2:17" hidden="1" x14ac:dyDescent="0.35">
      <c r="B99" s="64">
        <v>42675</v>
      </c>
      <c r="C99" s="64" t="s">
        <v>57</v>
      </c>
      <c r="D99" t="s">
        <v>58</v>
      </c>
      <c r="F99" t="s">
        <v>59</v>
      </c>
      <c r="G99" t="s">
        <v>60</v>
      </c>
      <c r="H99" t="s">
        <v>61</v>
      </c>
      <c r="I99">
        <v>359</v>
      </c>
      <c r="J99">
        <v>357</v>
      </c>
      <c r="K99">
        <v>12</v>
      </c>
      <c r="L99">
        <v>247</v>
      </c>
      <c r="M99">
        <v>118</v>
      </c>
      <c r="N99">
        <v>129</v>
      </c>
      <c r="O99">
        <v>127</v>
      </c>
      <c r="P99">
        <v>0.18266203703703701</v>
      </c>
      <c r="Q99">
        <v>0.13616898148148149</v>
      </c>
    </row>
    <row r="100" spans="2:17" hidden="1" x14ac:dyDescent="0.35">
      <c r="B100" s="64">
        <v>42675</v>
      </c>
      <c r="C100" s="64" t="s">
        <v>57</v>
      </c>
      <c r="D100" t="s">
        <v>62</v>
      </c>
      <c r="F100" t="s">
        <v>63</v>
      </c>
      <c r="G100" t="s">
        <v>60</v>
      </c>
      <c r="H100" t="s">
        <v>61</v>
      </c>
      <c r="I100">
        <v>1177</v>
      </c>
      <c r="J100">
        <v>1177</v>
      </c>
      <c r="K100">
        <v>6</v>
      </c>
      <c r="L100">
        <v>1089</v>
      </c>
      <c r="M100">
        <v>164</v>
      </c>
      <c r="N100">
        <v>925</v>
      </c>
      <c r="O100">
        <v>102</v>
      </c>
      <c r="P100">
        <v>0.17383101851851854</v>
      </c>
      <c r="Q100">
        <v>0.25733796296296296</v>
      </c>
    </row>
    <row r="101" spans="2:17" hidden="1" x14ac:dyDescent="0.35">
      <c r="B101" s="64">
        <v>42675</v>
      </c>
      <c r="C101" s="64" t="s">
        <v>57</v>
      </c>
      <c r="D101" t="s">
        <v>64</v>
      </c>
      <c r="F101" t="s">
        <v>65</v>
      </c>
      <c r="G101" t="s">
        <v>60</v>
      </c>
      <c r="H101" t="s">
        <v>61</v>
      </c>
      <c r="I101">
        <v>507</v>
      </c>
      <c r="J101">
        <v>507</v>
      </c>
      <c r="K101">
        <v>4</v>
      </c>
      <c r="L101">
        <v>465</v>
      </c>
      <c r="M101">
        <v>206</v>
      </c>
      <c r="N101">
        <v>259</v>
      </c>
      <c r="O101">
        <v>47</v>
      </c>
      <c r="P101">
        <v>0.12783564814814816</v>
      </c>
      <c r="Q101">
        <v>8.4328703703703711E-2</v>
      </c>
    </row>
    <row r="102" spans="2:17" hidden="1" x14ac:dyDescent="0.35">
      <c r="B102" s="64">
        <v>42675</v>
      </c>
      <c r="C102" s="64" t="s">
        <v>57</v>
      </c>
      <c r="D102" t="s">
        <v>66</v>
      </c>
      <c r="F102" t="s">
        <v>67</v>
      </c>
      <c r="G102" t="s">
        <v>60</v>
      </c>
      <c r="H102" t="s">
        <v>61</v>
      </c>
      <c r="I102">
        <v>187</v>
      </c>
      <c r="J102">
        <v>187</v>
      </c>
      <c r="K102">
        <v>1</v>
      </c>
      <c r="L102">
        <v>168</v>
      </c>
      <c r="M102">
        <v>156</v>
      </c>
      <c r="N102">
        <v>12</v>
      </c>
      <c r="O102">
        <v>24</v>
      </c>
      <c r="P102">
        <v>0.25182870370370369</v>
      </c>
      <c r="Q102">
        <v>0.13883101851851851</v>
      </c>
    </row>
    <row r="103" spans="2:17" hidden="1" x14ac:dyDescent="0.35">
      <c r="B103" s="64">
        <v>42675</v>
      </c>
      <c r="C103" s="64" t="s">
        <v>57</v>
      </c>
      <c r="D103" t="s">
        <v>68</v>
      </c>
      <c r="F103" t="s">
        <v>69</v>
      </c>
      <c r="G103" t="s">
        <v>60</v>
      </c>
      <c r="H103" t="s">
        <v>61</v>
      </c>
      <c r="I103">
        <v>159</v>
      </c>
      <c r="J103">
        <v>159</v>
      </c>
      <c r="K103">
        <v>0</v>
      </c>
      <c r="L103">
        <v>126</v>
      </c>
      <c r="M103">
        <v>81</v>
      </c>
      <c r="N103">
        <v>45</v>
      </c>
      <c r="O103">
        <v>15</v>
      </c>
      <c r="P103">
        <v>0.30333333333333334</v>
      </c>
      <c r="Q103">
        <v>0.1304976851851852</v>
      </c>
    </row>
    <row r="104" spans="2:17" hidden="1" x14ac:dyDescent="0.35">
      <c r="B104" s="64">
        <v>42675</v>
      </c>
      <c r="C104" s="64" t="s">
        <v>57</v>
      </c>
      <c r="D104" t="s">
        <v>70</v>
      </c>
      <c r="F104" t="s">
        <v>71</v>
      </c>
      <c r="G104" t="s">
        <v>60</v>
      </c>
      <c r="H104" t="s">
        <v>61</v>
      </c>
      <c r="I104">
        <v>158</v>
      </c>
      <c r="J104">
        <v>158</v>
      </c>
      <c r="K104">
        <v>2</v>
      </c>
      <c r="L104">
        <v>125</v>
      </c>
      <c r="M104">
        <v>49</v>
      </c>
      <c r="N104">
        <v>76</v>
      </c>
      <c r="O104">
        <v>30</v>
      </c>
      <c r="P104">
        <v>0.3065046296296296</v>
      </c>
      <c r="Q104">
        <v>0.13450231481481481</v>
      </c>
    </row>
    <row r="105" spans="2:17" hidden="1" x14ac:dyDescent="0.35">
      <c r="B105" s="64">
        <v>42675</v>
      </c>
      <c r="C105" s="64" t="s">
        <v>57</v>
      </c>
      <c r="D105" t="s">
        <v>72</v>
      </c>
      <c r="F105" t="s">
        <v>73</v>
      </c>
      <c r="G105" t="s">
        <v>60</v>
      </c>
      <c r="H105" t="s">
        <v>61</v>
      </c>
      <c r="I105">
        <v>1169</v>
      </c>
      <c r="J105">
        <v>1166</v>
      </c>
      <c r="K105">
        <v>18</v>
      </c>
      <c r="L105">
        <v>799</v>
      </c>
      <c r="M105">
        <v>649</v>
      </c>
      <c r="N105">
        <v>150</v>
      </c>
      <c r="O105">
        <v>375</v>
      </c>
      <c r="P105">
        <v>0.2643287037037037</v>
      </c>
      <c r="Q105">
        <v>0.1343287037037037</v>
      </c>
    </row>
    <row r="106" spans="2:17" hidden="1" x14ac:dyDescent="0.35">
      <c r="B106" s="64">
        <v>42675</v>
      </c>
      <c r="C106" s="64" t="s">
        <v>57</v>
      </c>
      <c r="D106" t="s">
        <v>74</v>
      </c>
      <c r="F106" t="s">
        <v>75</v>
      </c>
      <c r="G106" t="s">
        <v>60</v>
      </c>
      <c r="H106" t="s">
        <v>61</v>
      </c>
      <c r="I106">
        <v>693</v>
      </c>
      <c r="J106">
        <v>692</v>
      </c>
      <c r="K106">
        <v>17</v>
      </c>
      <c r="L106">
        <v>630</v>
      </c>
      <c r="M106">
        <v>253</v>
      </c>
      <c r="N106">
        <v>377</v>
      </c>
      <c r="O106">
        <v>56</v>
      </c>
      <c r="P106">
        <v>0.14133101851851851</v>
      </c>
      <c r="Q106">
        <v>0.14099537037037038</v>
      </c>
    </row>
    <row r="107" spans="2:17" hidden="1" x14ac:dyDescent="0.35">
      <c r="B107" s="64">
        <v>42675</v>
      </c>
      <c r="C107" s="64" t="s">
        <v>57</v>
      </c>
      <c r="D107" t="s">
        <v>76</v>
      </c>
      <c r="F107" t="s">
        <v>77</v>
      </c>
      <c r="G107" t="s">
        <v>60</v>
      </c>
      <c r="H107" t="s">
        <v>61</v>
      </c>
      <c r="I107">
        <v>13</v>
      </c>
      <c r="J107">
        <v>13</v>
      </c>
      <c r="K107">
        <v>2</v>
      </c>
      <c r="L107">
        <v>9</v>
      </c>
      <c r="M107">
        <v>2</v>
      </c>
      <c r="N107">
        <v>7</v>
      </c>
      <c r="O107">
        <v>1</v>
      </c>
      <c r="P107">
        <v>0.1304976851851852</v>
      </c>
      <c r="Q107">
        <v>0</v>
      </c>
    </row>
    <row r="108" spans="2:17" hidden="1" x14ac:dyDescent="0.35">
      <c r="B108" s="64">
        <v>42675</v>
      </c>
      <c r="C108" s="64" t="s">
        <v>57</v>
      </c>
      <c r="D108" t="s">
        <v>78</v>
      </c>
      <c r="F108" t="s">
        <v>79</v>
      </c>
      <c r="G108" t="s">
        <v>60</v>
      </c>
      <c r="H108" t="s">
        <v>61</v>
      </c>
      <c r="I108">
        <v>133</v>
      </c>
      <c r="J108">
        <v>133</v>
      </c>
      <c r="K108">
        <v>4</v>
      </c>
      <c r="L108">
        <v>111</v>
      </c>
      <c r="M108">
        <v>35</v>
      </c>
      <c r="N108">
        <v>76</v>
      </c>
      <c r="O108">
        <v>24</v>
      </c>
      <c r="P108">
        <v>9.6168981481481494E-2</v>
      </c>
      <c r="Q108">
        <v>0.22016203703703704</v>
      </c>
    </row>
    <row r="109" spans="2:17" hidden="1" x14ac:dyDescent="0.35">
      <c r="B109" s="64">
        <v>42675</v>
      </c>
      <c r="C109" s="64" t="s">
        <v>57</v>
      </c>
      <c r="D109" t="s">
        <v>80</v>
      </c>
      <c r="F109" t="s">
        <v>81</v>
      </c>
      <c r="G109" t="s">
        <v>60</v>
      </c>
      <c r="H109" t="s">
        <v>61</v>
      </c>
      <c r="I109">
        <v>258</v>
      </c>
      <c r="J109">
        <v>258</v>
      </c>
      <c r="K109">
        <v>2</v>
      </c>
      <c r="L109">
        <v>220</v>
      </c>
      <c r="M109">
        <v>147</v>
      </c>
      <c r="N109">
        <v>73</v>
      </c>
      <c r="O109">
        <v>33</v>
      </c>
      <c r="P109">
        <v>0.25067129629629631</v>
      </c>
      <c r="Q109">
        <v>0.25650462962962967</v>
      </c>
    </row>
    <row r="110" spans="2:17" x14ac:dyDescent="0.35">
      <c r="B110" s="64">
        <v>42675</v>
      </c>
      <c r="C110" s="64" t="s">
        <v>57</v>
      </c>
      <c r="D110" t="s">
        <v>82</v>
      </c>
      <c r="F110" t="s">
        <v>83</v>
      </c>
      <c r="G110" t="s">
        <v>60</v>
      </c>
      <c r="H110" t="s">
        <v>61</v>
      </c>
      <c r="I110">
        <v>106</v>
      </c>
      <c r="J110">
        <v>106</v>
      </c>
      <c r="K110">
        <v>3</v>
      </c>
      <c r="L110">
        <v>82</v>
      </c>
      <c r="M110">
        <v>41</v>
      </c>
      <c r="N110">
        <v>41</v>
      </c>
      <c r="O110">
        <v>35</v>
      </c>
      <c r="P110">
        <v>0.2568287037037037</v>
      </c>
      <c r="Q110">
        <v>0.21400462962962963</v>
      </c>
    </row>
    <row r="111" spans="2:17" hidden="1" x14ac:dyDescent="0.35">
      <c r="B111" s="64">
        <v>42675</v>
      </c>
      <c r="C111" s="64" t="s">
        <v>57</v>
      </c>
      <c r="D111" t="s">
        <v>84</v>
      </c>
      <c r="F111" t="s">
        <v>85</v>
      </c>
      <c r="G111" t="s">
        <v>60</v>
      </c>
      <c r="H111" t="s">
        <v>61</v>
      </c>
      <c r="I111">
        <v>64</v>
      </c>
      <c r="J111">
        <v>64</v>
      </c>
      <c r="K111">
        <v>0</v>
      </c>
      <c r="L111">
        <v>49</v>
      </c>
      <c r="M111">
        <v>30</v>
      </c>
      <c r="N111">
        <v>19</v>
      </c>
      <c r="O111">
        <v>14</v>
      </c>
      <c r="P111">
        <v>0.25950231481481484</v>
      </c>
      <c r="Q111">
        <v>0.13450231481481481</v>
      </c>
    </row>
    <row r="112" spans="2:17" hidden="1" x14ac:dyDescent="0.35">
      <c r="B112" s="64">
        <v>42675</v>
      </c>
      <c r="C112" s="64" t="s">
        <v>57</v>
      </c>
      <c r="D112" t="s">
        <v>86</v>
      </c>
      <c r="F112" t="s">
        <v>87</v>
      </c>
      <c r="G112" t="s">
        <v>60</v>
      </c>
      <c r="H112" t="s">
        <v>61</v>
      </c>
      <c r="I112">
        <v>452</v>
      </c>
      <c r="J112">
        <v>452</v>
      </c>
      <c r="K112">
        <v>5</v>
      </c>
      <c r="L112">
        <v>358</v>
      </c>
      <c r="M112">
        <v>90</v>
      </c>
      <c r="N112">
        <v>268</v>
      </c>
      <c r="O112">
        <v>56</v>
      </c>
      <c r="P112">
        <v>0.13950231481481482</v>
      </c>
      <c r="Q112">
        <v>0.17466435185185183</v>
      </c>
    </row>
    <row r="113" spans="2:17" hidden="1" x14ac:dyDescent="0.35">
      <c r="B113" s="64">
        <v>42675</v>
      </c>
      <c r="C113" s="64" t="s">
        <v>57</v>
      </c>
      <c r="D113" t="s">
        <v>88</v>
      </c>
      <c r="F113" t="s">
        <v>89</v>
      </c>
      <c r="G113" t="s">
        <v>60</v>
      </c>
      <c r="H113" t="s">
        <v>61</v>
      </c>
      <c r="I113">
        <v>48</v>
      </c>
      <c r="J113">
        <v>47</v>
      </c>
      <c r="K113">
        <v>0</v>
      </c>
      <c r="L113">
        <v>29</v>
      </c>
      <c r="M113">
        <v>18</v>
      </c>
      <c r="N113">
        <v>11</v>
      </c>
      <c r="O113">
        <v>14</v>
      </c>
      <c r="P113">
        <v>0.45883101851851849</v>
      </c>
      <c r="Q113">
        <v>0.2559953703703704</v>
      </c>
    </row>
    <row r="114" spans="2:17" hidden="1" x14ac:dyDescent="0.35">
      <c r="B114" s="64">
        <v>42675</v>
      </c>
      <c r="C114" s="64" t="s">
        <v>57</v>
      </c>
      <c r="D114" t="s">
        <v>90</v>
      </c>
      <c r="F114" t="s">
        <v>91</v>
      </c>
      <c r="G114" t="s">
        <v>60</v>
      </c>
      <c r="H114" t="s">
        <v>61</v>
      </c>
      <c r="I114">
        <v>373</v>
      </c>
      <c r="J114">
        <v>372</v>
      </c>
      <c r="K114">
        <v>14</v>
      </c>
      <c r="L114">
        <v>292</v>
      </c>
      <c r="M114">
        <v>142</v>
      </c>
      <c r="N114">
        <v>150</v>
      </c>
      <c r="O114">
        <v>71</v>
      </c>
      <c r="P114">
        <v>0.22383101851851853</v>
      </c>
      <c r="Q114">
        <v>0.17049768518518518</v>
      </c>
    </row>
    <row r="115" spans="2:17" hidden="1" x14ac:dyDescent="0.35">
      <c r="B115" s="64">
        <v>42675</v>
      </c>
      <c r="C115" s="64" t="s">
        <v>57</v>
      </c>
      <c r="D115" t="s">
        <v>92</v>
      </c>
      <c r="F115" t="s">
        <v>93</v>
      </c>
      <c r="G115" t="s">
        <v>60</v>
      </c>
      <c r="H115" t="s">
        <v>61</v>
      </c>
      <c r="I115">
        <v>354</v>
      </c>
      <c r="J115">
        <v>353</v>
      </c>
      <c r="K115">
        <v>27</v>
      </c>
      <c r="L115">
        <v>297</v>
      </c>
      <c r="M115">
        <v>252</v>
      </c>
      <c r="N115">
        <v>45</v>
      </c>
      <c r="O115">
        <v>58</v>
      </c>
      <c r="P115">
        <v>0.30733796296296295</v>
      </c>
      <c r="Q115">
        <v>0.18049768518518519</v>
      </c>
    </row>
    <row r="116" spans="2:17" hidden="1" x14ac:dyDescent="0.35">
      <c r="B116" s="64">
        <v>42675</v>
      </c>
      <c r="C116" s="64" t="s">
        <v>57</v>
      </c>
      <c r="D116" t="s">
        <v>94</v>
      </c>
      <c r="F116" t="s">
        <v>95</v>
      </c>
      <c r="G116" t="s">
        <v>60</v>
      </c>
      <c r="H116" t="s">
        <v>61</v>
      </c>
      <c r="I116">
        <v>377</v>
      </c>
      <c r="J116">
        <v>377</v>
      </c>
      <c r="K116">
        <v>0</v>
      </c>
      <c r="L116">
        <v>272</v>
      </c>
      <c r="M116">
        <v>137</v>
      </c>
      <c r="N116">
        <v>135</v>
      </c>
      <c r="O116">
        <v>99</v>
      </c>
      <c r="P116">
        <v>0.25833333333333336</v>
      </c>
      <c r="Q116">
        <v>0.12716435185185185</v>
      </c>
    </row>
    <row r="117" spans="2:17" hidden="1" x14ac:dyDescent="0.35">
      <c r="B117" s="64">
        <v>42675</v>
      </c>
      <c r="C117" s="64" t="s">
        <v>57</v>
      </c>
      <c r="D117" t="s">
        <v>96</v>
      </c>
      <c r="F117" t="s">
        <v>97</v>
      </c>
      <c r="G117" t="s">
        <v>60</v>
      </c>
      <c r="H117" t="s">
        <v>61</v>
      </c>
      <c r="I117">
        <v>351</v>
      </c>
      <c r="J117">
        <v>351</v>
      </c>
      <c r="K117">
        <v>1</v>
      </c>
      <c r="L117">
        <v>328</v>
      </c>
      <c r="M117">
        <v>214</v>
      </c>
      <c r="N117">
        <v>114</v>
      </c>
      <c r="O117">
        <v>30</v>
      </c>
      <c r="P117">
        <v>0.21900462962962963</v>
      </c>
      <c r="Q117">
        <v>0.21283564814814815</v>
      </c>
    </row>
    <row r="118" spans="2:17" hidden="1" x14ac:dyDescent="0.35">
      <c r="B118" s="64">
        <v>42675</v>
      </c>
      <c r="C118" s="64" t="s">
        <v>57</v>
      </c>
      <c r="D118" t="s">
        <v>98</v>
      </c>
      <c r="F118" t="s">
        <v>99</v>
      </c>
      <c r="G118" t="s">
        <v>60</v>
      </c>
      <c r="H118" t="s">
        <v>61</v>
      </c>
      <c r="I118">
        <v>412</v>
      </c>
      <c r="J118">
        <v>412</v>
      </c>
      <c r="K118">
        <v>4</v>
      </c>
      <c r="L118">
        <v>314</v>
      </c>
      <c r="M118">
        <v>149</v>
      </c>
      <c r="N118">
        <v>165</v>
      </c>
      <c r="O118">
        <v>69</v>
      </c>
      <c r="P118">
        <v>0.25533564814814813</v>
      </c>
      <c r="Q118">
        <v>0.17733796296296298</v>
      </c>
    </row>
    <row r="119" spans="2:17" hidden="1" x14ac:dyDescent="0.35">
      <c r="B119" s="64">
        <v>42675</v>
      </c>
      <c r="C119" s="64" t="s">
        <v>57</v>
      </c>
      <c r="D119" t="s">
        <v>100</v>
      </c>
      <c r="F119" t="s">
        <v>101</v>
      </c>
      <c r="G119" t="s">
        <v>60</v>
      </c>
      <c r="H119" t="s">
        <v>61</v>
      </c>
      <c r="I119">
        <v>432</v>
      </c>
      <c r="J119">
        <v>430</v>
      </c>
      <c r="K119">
        <v>2</v>
      </c>
      <c r="L119">
        <v>317</v>
      </c>
      <c r="M119">
        <v>99</v>
      </c>
      <c r="N119">
        <v>218</v>
      </c>
      <c r="O119">
        <v>91</v>
      </c>
      <c r="P119">
        <v>0.13733796296296297</v>
      </c>
      <c r="Q119">
        <v>0.25200231481481483</v>
      </c>
    </row>
    <row r="120" spans="2:17" hidden="1" x14ac:dyDescent="0.35">
      <c r="B120" s="64">
        <v>42675</v>
      </c>
      <c r="C120" s="64" t="s">
        <v>57</v>
      </c>
      <c r="D120" t="s">
        <v>102</v>
      </c>
      <c r="F120" t="s">
        <v>103</v>
      </c>
      <c r="G120" t="s">
        <v>60</v>
      </c>
      <c r="H120" t="s">
        <v>61</v>
      </c>
      <c r="I120">
        <v>339</v>
      </c>
      <c r="J120">
        <v>339</v>
      </c>
      <c r="K120">
        <v>1</v>
      </c>
      <c r="L120">
        <v>208</v>
      </c>
      <c r="M120">
        <v>83</v>
      </c>
      <c r="N120">
        <v>125</v>
      </c>
      <c r="O120">
        <v>59</v>
      </c>
      <c r="P120">
        <v>0.21633101851851852</v>
      </c>
      <c r="Q120">
        <v>0.13317129629629629</v>
      </c>
    </row>
    <row r="121" spans="2:17" hidden="1" x14ac:dyDescent="0.35">
      <c r="B121" s="64">
        <v>42675</v>
      </c>
      <c r="C121" s="64" t="s">
        <v>57</v>
      </c>
      <c r="D121" t="s">
        <v>104</v>
      </c>
      <c r="F121" t="s">
        <v>105</v>
      </c>
      <c r="G121" t="s">
        <v>60</v>
      </c>
      <c r="H121" t="s">
        <v>61</v>
      </c>
      <c r="I121">
        <v>4</v>
      </c>
      <c r="J121">
        <v>4</v>
      </c>
      <c r="K121">
        <v>0</v>
      </c>
      <c r="L121">
        <v>1</v>
      </c>
      <c r="M121">
        <v>0</v>
      </c>
      <c r="N121">
        <v>1</v>
      </c>
      <c r="O121">
        <v>0</v>
      </c>
      <c r="P121">
        <v>0</v>
      </c>
      <c r="Q121">
        <v>0</v>
      </c>
    </row>
    <row r="122" spans="2:17" hidden="1" x14ac:dyDescent="0.35">
      <c r="B122" s="64">
        <v>42675</v>
      </c>
      <c r="C122" s="64" t="s">
        <v>57</v>
      </c>
      <c r="D122" t="s">
        <v>106</v>
      </c>
      <c r="F122" t="s">
        <v>107</v>
      </c>
      <c r="G122" t="s">
        <v>60</v>
      </c>
      <c r="H122" t="s">
        <v>61</v>
      </c>
      <c r="I122">
        <v>70</v>
      </c>
      <c r="J122">
        <v>70</v>
      </c>
      <c r="K122">
        <v>1</v>
      </c>
      <c r="L122">
        <v>64</v>
      </c>
      <c r="M122">
        <v>23</v>
      </c>
      <c r="N122">
        <v>41</v>
      </c>
      <c r="O122">
        <v>11</v>
      </c>
      <c r="P122">
        <v>0.21049768518518519</v>
      </c>
      <c r="Q122">
        <v>0.18033564814814815</v>
      </c>
    </row>
    <row r="123" spans="2:17" hidden="1" x14ac:dyDescent="0.35">
      <c r="B123" s="64">
        <v>42705</v>
      </c>
      <c r="C123" s="64" t="s">
        <v>57</v>
      </c>
      <c r="D123" t="s">
        <v>58</v>
      </c>
      <c r="F123" t="s">
        <v>59</v>
      </c>
      <c r="G123" t="s">
        <v>60</v>
      </c>
      <c r="H123" t="s">
        <v>61</v>
      </c>
      <c r="I123">
        <v>288</v>
      </c>
      <c r="J123">
        <v>288</v>
      </c>
      <c r="K123">
        <v>6</v>
      </c>
      <c r="L123">
        <v>154</v>
      </c>
      <c r="M123">
        <v>69</v>
      </c>
      <c r="N123">
        <v>85</v>
      </c>
      <c r="O123">
        <v>118</v>
      </c>
      <c r="P123">
        <v>0.22116898148148148</v>
      </c>
      <c r="Q123">
        <v>0.16716435185185186</v>
      </c>
    </row>
    <row r="124" spans="2:17" hidden="1" x14ac:dyDescent="0.35">
      <c r="B124" s="64">
        <v>42705</v>
      </c>
      <c r="C124" s="64" t="s">
        <v>57</v>
      </c>
      <c r="D124" t="s">
        <v>62</v>
      </c>
      <c r="F124" t="s">
        <v>63</v>
      </c>
      <c r="G124" t="s">
        <v>60</v>
      </c>
      <c r="H124" t="s">
        <v>61</v>
      </c>
      <c r="I124">
        <v>347</v>
      </c>
      <c r="J124">
        <v>347</v>
      </c>
      <c r="K124">
        <v>4</v>
      </c>
      <c r="L124">
        <v>407</v>
      </c>
      <c r="M124">
        <v>71</v>
      </c>
      <c r="N124">
        <v>336</v>
      </c>
      <c r="O124">
        <v>46</v>
      </c>
      <c r="P124">
        <v>0.1825</v>
      </c>
      <c r="Q124">
        <v>0.37616898148148148</v>
      </c>
    </row>
    <row r="125" spans="2:17" hidden="1" x14ac:dyDescent="0.35">
      <c r="B125" s="64">
        <v>42705</v>
      </c>
      <c r="C125" s="64" t="s">
        <v>57</v>
      </c>
      <c r="D125" t="s">
        <v>64</v>
      </c>
      <c r="F125" t="s">
        <v>65</v>
      </c>
      <c r="G125" t="s">
        <v>60</v>
      </c>
      <c r="H125" t="s">
        <v>61</v>
      </c>
      <c r="I125">
        <v>220</v>
      </c>
      <c r="J125">
        <v>220</v>
      </c>
      <c r="K125">
        <v>5</v>
      </c>
      <c r="L125">
        <v>211</v>
      </c>
      <c r="M125">
        <v>94</v>
      </c>
      <c r="N125">
        <v>117</v>
      </c>
      <c r="O125">
        <v>45</v>
      </c>
      <c r="P125">
        <v>0.16733796296296297</v>
      </c>
      <c r="Q125">
        <v>5.6168981481481479E-2</v>
      </c>
    </row>
    <row r="126" spans="2:17" hidden="1" x14ac:dyDescent="0.35">
      <c r="B126" s="64">
        <v>42705</v>
      </c>
      <c r="C126" s="64" t="s">
        <v>57</v>
      </c>
      <c r="D126" t="s">
        <v>66</v>
      </c>
      <c r="F126" t="s">
        <v>67</v>
      </c>
      <c r="G126" t="s">
        <v>60</v>
      </c>
      <c r="H126" t="s">
        <v>61</v>
      </c>
      <c r="I126">
        <v>78</v>
      </c>
      <c r="J126">
        <v>78</v>
      </c>
      <c r="K126">
        <v>1</v>
      </c>
      <c r="L126">
        <v>74</v>
      </c>
      <c r="M126">
        <v>66</v>
      </c>
      <c r="N126">
        <v>8</v>
      </c>
      <c r="O126">
        <v>13</v>
      </c>
      <c r="P126">
        <v>0.25533564814814813</v>
      </c>
      <c r="Q126">
        <v>5.7002314814814818E-2</v>
      </c>
    </row>
    <row r="127" spans="2:17" hidden="1" x14ac:dyDescent="0.35">
      <c r="B127" s="64">
        <v>42705</v>
      </c>
      <c r="C127" s="64" t="s">
        <v>57</v>
      </c>
      <c r="D127" t="s">
        <v>68</v>
      </c>
      <c r="F127" t="s">
        <v>69</v>
      </c>
      <c r="G127" t="s">
        <v>60</v>
      </c>
      <c r="H127" t="s">
        <v>61</v>
      </c>
      <c r="I127">
        <v>73</v>
      </c>
      <c r="J127">
        <v>73</v>
      </c>
      <c r="K127">
        <v>0</v>
      </c>
      <c r="L127">
        <v>93</v>
      </c>
      <c r="M127">
        <v>40</v>
      </c>
      <c r="N127">
        <v>53</v>
      </c>
      <c r="O127">
        <v>6</v>
      </c>
      <c r="P127">
        <v>0.21166666666666667</v>
      </c>
      <c r="Q127">
        <v>0.17500000000000002</v>
      </c>
    </row>
    <row r="128" spans="2:17" hidden="1" x14ac:dyDescent="0.35">
      <c r="B128" s="64">
        <v>42705</v>
      </c>
      <c r="C128" s="64" t="s">
        <v>57</v>
      </c>
      <c r="D128" t="s">
        <v>70</v>
      </c>
      <c r="F128" t="s">
        <v>71</v>
      </c>
      <c r="G128" t="s">
        <v>60</v>
      </c>
      <c r="H128" t="s">
        <v>61</v>
      </c>
      <c r="I128">
        <v>53</v>
      </c>
      <c r="J128">
        <v>53</v>
      </c>
      <c r="K128">
        <v>0</v>
      </c>
      <c r="L128">
        <v>72</v>
      </c>
      <c r="M128">
        <v>28</v>
      </c>
      <c r="N128">
        <v>44</v>
      </c>
      <c r="O128">
        <v>14</v>
      </c>
      <c r="P128">
        <v>0.26500000000000001</v>
      </c>
      <c r="Q128">
        <v>0.34650462962962963</v>
      </c>
    </row>
    <row r="129" spans="2:17" hidden="1" x14ac:dyDescent="0.35">
      <c r="B129" s="64">
        <v>42705</v>
      </c>
      <c r="C129" s="64" t="s">
        <v>57</v>
      </c>
      <c r="D129" t="s">
        <v>72</v>
      </c>
      <c r="F129" t="s">
        <v>73</v>
      </c>
      <c r="G129" t="s">
        <v>60</v>
      </c>
      <c r="H129" t="s">
        <v>61</v>
      </c>
      <c r="I129">
        <v>527</v>
      </c>
      <c r="J129">
        <v>527</v>
      </c>
      <c r="K129">
        <v>10</v>
      </c>
      <c r="L129">
        <v>427</v>
      </c>
      <c r="M129">
        <v>346</v>
      </c>
      <c r="N129">
        <v>81</v>
      </c>
      <c r="O129">
        <v>228</v>
      </c>
      <c r="P129">
        <v>0.26116898148148149</v>
      </c>
      <c r="Q129">
        <v>0.13966435185185186</v>
      </c>
    </row>
    <row r="130" spans="2:17" hidden="1" x14ac:dyDescent="0.35">
      <c r="B130" s="64">
        <v>42705</v>
      </c>
      <c r="C130" s="64" t="s">
        <v>57</v>
      </c>
      <c r="D130" t="s">
        <v>74</v>
      </c>
      <c r="F130" t="s">
        <v>75</v>
      </c>
      <c r="G130" t="s">
        <v>60</v>
      </c>
      <c r="H130" t="s">
        <v>61</v>
      </c>
      <c r="I130">
        <v>140</v>
      </c>
      <c r="J130">
        <v>140</v>
      </c>
      <c r="K130">
        <v>7</v>
      </c>
      <c r="L130">
        <v>157</v>
      </c>
      <c r="M130">
        <v>78</v>
      </c>
      <c r="N130">
        <v>79</v>
      </c>
      <c r="O130">
        <v>19</v>
      </c>
      <c r="P130">
        <v>0.21682870370370369</v>
      </c>
      <c r="Q130">
        <v>0.13983796296296297</v>
      </c>
    </row>
    <row r="131" spans="2:17" hidden="1" x14ac:dyDescent="0.35">
      <c r="B131" s="64">
        <v>42705</v>
      </c>
      <c r="C131" s="64" t="s">
        <v>57</v>
      </c>
      <c r="D131" t="s">
        <v>76</v>
      </c>
      <c r="F131" t="s">
        <v>77</v>
      </c>
      <c r="G131" t="s">
        <v>60</v>
      </c>
      <c r="H131" t="s">
        <v>61</v>
      </c>
      <c r="I131">
        <v>6</v>
      </c>
      <c r="J131">
        <v>6</v>
      </c>
      <c r="K131">
        <v>1</v>
      </c>
      <c r="L131">
        <v>5</v>
      </c>
      <c r="M131">
        <v>4</v>
      </c>
      <c r="N131">
        <v>1</v>
      </c>
      <c r="O131">
        <v>1</v>
      </c>
      <c r="P131">
        <v>0.20833333333333334</v>
      </c>
      <c r="Q131">
        <v>8.3333333333333329E-2</v>
      </c>
    </row>
    <row r="132" spans="2:17" hidden="1" x14ac:dyDescent="0.35">
      <c r="B132" s="64">
        <v>42705</v>
      </c>
      <c r="C132" s="64" t="s">
        <v>57</v>
      </c>
      <c r="D132" t="s">
        <v>78</v>
      </c>
      <c r="F132" t="s">
        <v>79</v>
      </c>
      <c r="G132" t="s">
        <v>60</v>
      </c>
      <c r="H132" t="s">
        <v>61</v>
      </c>
      <c r="I132">
        <v>92</v>
      </c>
      <c r="J132">
        <v>92</v>
      </c>
      <c r="K132">
        <v>3</v>
      </c>
      <c r="L132">
        <v>89</v>
      </c>
      <c r="M132">
        <v>29</v>
      </c>
      <c r="N132">
        <v>60</v>
      </c>
      <c r="O132">
        <v>11</v>
      </c>
      <c r="P132">
        <v>0.13849537037037038</v>
      </c>
      <c r="Q132">
        <v>0.125</v>
      </c>
    </row>
    <row r="133" spans="2:17" hidden="1" x14ac:dyDescent="0.35">
      <c r="B133" s="64">
        <v>42705</v>
      </c>
      <c r="C133" s="64" t="s">
        <v>57</v>
      </c>
      <c r="D133" t="s">
        <v>80</v>
      </c>
      <c r="F133" t="s">
        <v>81</v>
      </c>
      <c r="G133" t="s">
        <v>60</v>
      </c>
      <c r="H133" t="s">
        <v>61</v>
      </c>
      <c r="I133">
        <v>117</v>
      </c>
      <c r="J133">
        <v>117</v>
      </c>
      <c r="K133">
        <v>2</v>
      </c>
      <c r="L133">
        <v>122</v>
      </c>
      <c r="M133">
        <v>75</v>
      </c>
      <c r="N133">
        <v>47</v>
      </c>
      <c r="O133">
        <v>21</v>
      </c>
      <c r="P133">
        <v>0.3395023148148148</v>
      </c>
      <c r="Q133">
        <v>0.21633101851851852</v>
      </c>
    </row>
    <row r="134" spans="2:17" x14ac:dyDescent="0.35">
      <c r="B134" s="64">
        <v>42705</v>
      </c>
      <c r="C134" s="64" t="s">
        <v>57</v>
      </c>
      <c r="D134" t="s">
        <v>82</v>
      </c>
      <c r="F134" t="s">
        <v>83</v>
      </c>
      <c r="G134" t="s">
        <v>60</v>
      </c>
      <c r="H134" t="s">
        <v>61</v>
      </c>
      <c r="I134">
        <v>54</v>
      </c>
      <c r="J134">
        <v>54</v>
      </c>
      <c r="K134">
        <v>0</v>
      </c>
      <c r="L134">
        <v>42</v>
      </c>
      <c r="M134">
        <v>27</v>
      </c>
      <c r="N134">
        <v>15</v>
      </c>
      <c r="O134">
        <v>19</v>
      </c>
      <c r="P134">
        <v>0.26466435185185183</v>
      </c>
      <c r="Q134">
        <v>0.29599537037037038</v>
      </c>
    </row>
    <row r="135" spans="2:17" hidden="1" x14ac:dyDescent="0.35">
      <c r="B135" s="64">
        <v>42705</v>
      </c>
      <c r="C135" s="64" t="s">
        <v>57</v>
      </c>
      <c r="D135" t="s">
        <v>84</v>
      </c>
      <c r="F135" t="s">
        <v>85</v>
      </c>
      <c r="G135" t="s">
        <v>60</v>
      </c>
      <c r="H135" t="s">
        <v>61</v>
      </c>
      <c r="I135">
        <v>33</v>
      </c>
      <c r="J135">
        <v>33</v>
      </c>
      <c r="K135">
        <v>1</v>
      </c>
      <c r="L135">
        <v>23</v>
      </c>
      <c r="M135">
        <v>13</v>
      </c>
      <c r="N135">
        <v>10</v>
      </c>
      <c r="O135">
        <v>15</v>
      </c>
      <c r="P135">
        <v>0.17682870370370371</v>
      </c>
      <c r="Q135">
        <v>0.16783564814814814</v>
      </c>
    </row>
    <row r="136" spans="2:17" hidden="1" x14ac:dyDescent="0.35">
      <c r="B136" s="64">
        <v>42705</v>
      </c>
      <c r="C136" s="64" t="s">
        <v>57</v>
      </c>
      <c r="D136" t="s">
        <v>86</v>
      </c>
      <c r="F136" t="s">
        <v>87</v>
      </c>
      <c r="G136" t="s">
        <v>60</v>
      </c>
      <c r="H136" t="s">
        <v>61</v>
      </c>
      <c r="I136">
        <v>242</v>
      </c>
      <c r="J136">
        <v>242</v>
      </c>
      <c r="K136">
        <v>4</v>
      </c>
      <c r="L136">
        <v>254</v>
      </c>
      <c r="M136">
        <v>44</v>
      </c>
      <c r="N136">
        <v>210</v>
      </c>
      <c r="O136">
        <v>32</v>
      </c>
      <c r="P136">
        <v>0.1270023148148148</v>
      </c>
      <c r="Q136">
        <v>0.17766203703703706</v>
      </c>
    </row>
    <row r="137" spans="2:17" hidden="1" x14ac:dyDescent="0.35">
      <c r="B137" s="64">
        <v>42705</v>
      </c>
      <c r="C137" s="64" t="s">
        <v>57</v>
      </c>
      <c r="D137" t="s">
        <v>88</v>
      </c>
      <c r="F137" t="s">
        <v>89</v>
      </c>
      <c r="G137" t="s">
        <v>60</v>
      </c>
      <c r="H137" t="s">
        <v>61</v>
      </c>
      <c r="I137">
        <v>19</v>
      </c>
      <c r="J137">
        <v>19</v>
      </c>
      <c r="K137">
        <v>0</v>
      </c>
      <c r="L137">
        <v>22</v>
      </c>
      <c r="M137">
        <v>19</v>
      </c>
      <c r="N137">
        <v>3</v>
      </c>
      <c r="O137">
        <v>7</v>
      </c>
      <c r="P137">
        <v>0.42950231481481477</v>
      </c>
      <c r="Q137">
        <v>0.5118287037037037</v>
      </c>
    </row>
    <row r="138" spans="2:17" hidden="1" x14ac:dyDescent="0.35">
      <c r="B138" s="64">
        <v>42705</v>
      </c>
      <c r="C138" s="64" t="s">
        <v>57</v>
      </c>
      <c r="D138" t="s">
        <v>90</v>
      </c>
      <c r="F138" t="s">
        <v>91</v>
      </c>
      <c r="G138" t="s">
        <v>60</v>
      </c>
      <c r="H138" t="s">
        <v>61</v>
      </c>
      <c r="I138">
        <v>203</v>
      </c>
      <c r="J138">
        <v>203</v>
      </c>
      <c r="K138">
        <v>6</v>
      </c>
      <c r="L138">
        <v>168</v>
      </c>
      <c r="M138">
        <v>94</v>
      </c>
      <c r="N138">
        <v>74</v>
      </c>
      <c r="O138">
        <v>55</v>
      </c>
      <c r="P138">
        <v>0.22349537037037037</v>
      </c>
      <c r="Q138">
        <v>0.25483796296296296</v>
      </c>
    </row>
    <row r="139" spans="2:17" hidden="1" x14ac:dyDescent="0.35">
      <c r="B139" s="64">
        <v>42705</v>
      </c>
      <c r="C139" s="64" t="s">
        <v>57</v>
      </c>
      <c r="D139" t="s">
        <v>92</v>
      </c>
      <c r="F139" t="s">
        <v>93</v>
      </c>
      <c r="G139" t="s">
        <v>60</v>
      </c>
      <c r="H139" t="s">
        <v>61</v>
      </c>
      <c r="I139">
        <v>188</v>
      </c>
      <c r="J139">
        <v>188</v>
      </c>
      <c r="K139">
        <v>2</v>
      </c>
      <c r="L139">
        <v>215</v>
      </c>
      <c r="M139">
        <v>179</v>
      </c>
      <c r="N139">
        <v>36</v>
      </c>
      <c r="O139">
        <v>39</v>
      </c>
      <c r="P139">
        <v>0.29516203703703703</v>
      </c>
      <c r="Q139">
        <v>0.20916666666666664</v>
      </c>
    </row>
    <row r="140" spans="2:17" hidden="1" x14ac:dyDescent="0.35">
      <c r="B140" s="64">
        <v>42705</v>
      </c>
      <c r="C140" s="64" t="s">
        <v>57</v>
      </c>
      <c r="D140" t="s">
        <v>94</v>
      </c>
      <c r="F140" t="s">
        <v>95</v>
      </c>
      <c r="G140" t="s">
        <v>60</v>
      </c>
      <c r="H140" t="s">
        <v>61</v>
      </c>
      <c r="I140">
        <v>167</v>
      </c>
      <c r="J140">
        <v>167</v>
      </c>
      <c r="K140">
        <v>0</v>
      </c>
      <c r="L140">
        <v>140</v>
      </c>
      <c r="M140">
        <v>73</v>
      </c>
      <c r="N140">
        <v>67</v>
      </c>
      <c r="O140">
        <v>54</v>
      </c>
      <c r="P140">
        <v>0.25216435185185188</v>
      </c>
      <c r="Q140">
        <v>0.13616898148148149</v>
      </c>
    </row>
    <row r="141" spans="2:17" hidden="1" x14ac:dyDescent="0.35">
      <c r="B141" s="64">
        <v>42705</v>
      </c>
      <c r="C141" s="64" t="s">
        <v>57</v>
      </c>
      <c r="D141" t="s">
        <v>96</v>
      </c>
      <c r="F141" t="s">
        <v>97</v>
      </c>
      <c r="G141" t="s">
        <v>60</v>
      </c>
      <c r="H141" t="s">
        <v>61</v>
      </c>
      <c r="I141">
        <v>159</v>
      </c>
      <c r="J141">
        <v>159</v>
      </c>
      <c r="K141">
        <v>2</v>
      </c>
      <c r="L141">
        <v>189</v>
      </c>
      <c r="M141">
        <v>124</v>
      </c>
      <c r="N141">
        <v>65</v>
      </c>
      <c r="O141">
        <v>19</v>
      </c>
      <c r="P141">
        <v>0.29533564814814817</v>
      </c>
      <c r="Q141">
        <v>0.21099537037037039</v>
      </c>
    </row>
    <row r="142" spans="2:17" hidden="1" x14ac:dyDescent="0.35">
      <c r="B142" s="64">
        <v>42705</v>
      </c>
      <c r="C142" s="64" t="s">
        <v>57</v>
      </c>
      <c r="D142" t="s">
        <v>98</v>
      </c>
      <c r="F142" t="s">
        <v>99</v>
      </c>
      <c r="G142" t="s">
        <v>60</v>
      </c>
      <c r="H142" t="s">
        <v>61</v>
      </c>
      <c r="I142">
        <v>234</v>
      </c>
      <c r="J142">
        <v>234</v>
      </c>
      <c r="K142">
        <v>7</v>
      </c>
      <c r="L142">
        <v>226</v>
      </c>
      <c r="M142">
        <v>150</v>
      </c>
      <c r="N142">
        <v>76</v>
      </c>
      <c r="O142">
        <v>62</v>
      </c>
      <c r="P142">
        <v>0.33567129629629627</v>
      </c>
      <c r="Q142">
        <v>0.21799768518518517</v>
      </c>
    </row>
    <row r="143" spans="2:17" hidden="1" x14ac:dyDescent="0.35">
      <c r="B143" s="64">
        <v>42705</v>
      </c>
      <c r="C143" s="64" t="s">
        <v>57</v>
      </c>
      <c r="D143" t="s">
        <v>100</v>
      </c>
      <c r="F143" t="s">
        <v>101</v>
      </c>
      <c r="G143" t="s">
        <v>60</v>
      </c>
      <c r="H143" t="s">
        <v>61</v>
      </c>
      <c r="I143">
        <v>300</v>
      </c>
      <c r="J143">
        <v>300</v>
      </c>
      <c r="K143">
        <v>3</v>
      </c>
      <c r="L143">
        <v>276</v>
      </c>
      <c r="M143">
        <v>93</v>
      </c>
      <c r="N143">
        <v>183</v>
      </c>
      <c r="O143">
        <v>66</v>
      </c>
      <c r="P143">
        <v>0.14016203703703703</v>
      </c>
      <c r="Q143">
        <v>0.26483796296296297</v>
      </c>
    </row>
    <row r="144" spans="2:17" hidden="1" x14ac:dyDescent="0.35">
      <c r="B144" s="64">
        <v>42705</v>
      </c>
      <c r="C144" s="64" t="s">
        <v>57</v>
      </c>
      <c r="D144" t="s">
        <v>102</v>
      </c>
      <c r="F144" t="s">
        <v>103</v>
      </c>
      <c r="G144" t="s">
        <v>60</v>
      </c>
      <c r="H144" t="s">
        <v>61</v>
      </c>
      <c r="I144">
        <v>157</v>
      </c>
      <c r="J144">
        <v>157</v>
      </c>
      <c r="K144">
        <v>7</v>
      </c>
      <c r="L144">
        <v>140</v>
      </c>
      <c r="M144">
        <v>73</v>
      </c>
      <c r="N144">
        <v>67</v>
      </c>
      <c r="O144">
        <v>45</v>
      </c>
      <c r="P144">
        <v>0.26400462962962962</v>
      </c>
      <c r="Q144">
        <v>0.29499999999999998</v>
      </c>
    </row>
    <row r="145" spans="2:17" hidden="1" x14ac:dyDescent="0.35">
      <c r="B145" s="64">
        <v>42705</v>
      </c>
      <c r="C145" s="64" t="s">
        <v>57</v>
      </c>
      <c r="D145" t="s">
        <v>104</v>
      </c>
      <c r="F145" t="s">
        <v>105</v>
      </c>
      <c r="G145" t="s">
        <v>60</v>
      </c>
      <c r="H145" t="s">
        <v>61</v>
      </c>
      <c r="I145">
        <v>6</v>
      </c>
      <c r="J145">
        <v>4</v>
      </c>
      <c r="K145">
        <v>1</v>
      </c>
      <c r="L145">
        <v>6</v>
      </c>
      <c r="M145">
        <v>0</v>
      </c>
      <c r="N145">
        <v>6</v>
      </c>
      <c r="O145">
        <v>2</v>
      </c>
      <c r="P145">
        <v>0.17500000000000002</v>
      </c>
      <c r="Q145">
        <v>0</v>
      </c>
    </row>
    <row r="146" spans="2:17" hidden="1" x14ac:dyDescent="0.35">
      <c r="B146" s="64">
        <v>42705</v>
      </c>
      <c r="C146" s="64" t="s">
        <v>57</v>
      </c>
      <c r="D146" t="s">
        <v>106</v>
      </c>
      <c r="F146" t="s">
        <v>107</v>
      </c>
      <c r="G146" t="s">
        <v>60</v>
      </c>
      <c r="H146" t="s">
        <v>61</v>
      </c>
      <c r="I146">
        <v>34</v>
      </c>
      <c r="J146">
        <v>33</v>
      </c>
      <c r="K146">
        <v>0</v>
      </c>
      <c r="L146">
        <v>33</v>
      </c>
      <c r="M146">
        <v>11</v>
      </c>
      <c r="N146">
        <v>22</v>
      </c>
      <c r="O146">
        <v>9</v>
      </c>
      <c r="P146">
        <v>0.18083333333333332</v>
      </c>
      <c r="Q146">
        <v>8.8831018518518531E-2</v>
      </c>
    </row>
    <row r="147" spans="2:17" hidden="1" x14ac:dyDescent="0.35">
      <c r="B147" s="64">
        <v>42736</v>
      </c>
      <c r="C147" s="64" t="s">
        <v>57</v>
      </c>
      <c r="D147" t="s">
        <v>58</v>
      </c>
      <c r="F147" t="s">
        <v>59</v>
      </c>
      <c r="G147" t="s">
        <v>60</v>
      </c>
      <c r="H147" t="s">
        <v>61</v>
      </c>
      <c r="I147">
        <v>457</v>
      </c>
      <c r="J147">
        <v>454</v>
      </c>
      <c r="K147">
        <v>16</v>
      </c>
      <c r="L147">
        <v>293</v>
      </c>
      <c r="M147">
        <v>176</v>
      </c>
      <c r="N147">
        <v>117</v>
      </c>
      <c r="O147">
        <v>137</v>
      </c>
      <c r="P147" s="65">
        <v>0.29883101851851851</v>
      </c>
      <c r="Q147" s="65">
        <v>0.18033564814814815</v>
      </c>
    </row>
    <row r="148" spans="2:17" hidden="1" x14ac:dyDescent="0.35">
      <c r="B148" s="64">
        <v>42736</v>
      </c>
      <c r="C148" s="64" t="s">
        <v>57</v>
      </c>
      <c r="D148" t="s">
        <v>62</v>
      </c>
      <c r="F148" t="s">
        <v>63</v>
      </c>
      <c r="G148" t="s">
        <v>60</v>
      </c>
      <c r="H148" t="s">
        <v>61</v>
      </c>
      <c r="I148">
        <v>1163</v>
      </c>
      <c r="J148">
        <v>1163</v>
      </c>
      <c r="K148">
        <v>3</v>
      </c>
      <c r="L148">
        <v>847</v>
      </c>
      <c r="M148">
        <v>146</v>
      </c>
      <c r="N148">
        <v>701</v>
      </c>
      <c r="O148">
        <v>83</v>
      </c>
      <c r="P148" s="65">
        <v>0.1825</v>
      </c>
      <c r="Q148" s="65">
        <v>0.25416666666666665</v>
      </c>
    </row>
    <row r="149" spans="2:17" hidden="1" x14ac:dyDescent="0.35">
      <c r="B149" s="64">
        <v>42736</v>
      </c>
      <c r="C149" s="64" t="s">
        <v>57</v>
      </c>
      <c r="D149" t="s">
        <v>64</v>
      </c>
      <c r="F149" t="s">
        <v>65</v>
      </c>
      <c r="G149" t="s">
        <v>60</v>
      </c>
      <c r="H149" t="s">
        <v>61</v>
      </c>
      <c r="I149">
        <v>266</v>
      </c>
      <c r="J149">
        <v>266</v>
      </c>
      <c r="K149">
        <v>1</v>
      </c>
      <c r="L149">
        <v>179</v>
      </c>
      <c r="M149">
        <v>103</v>
      </c>
      <c r="N149">
        <v>76</v>
      </c>
      <c r="O149">
        <v>45</v>
      </c>
      <c r="P149" s="65">
        <v>0.16700231481481484</v>
      </c>
      <c r="Q149" s="65">
        <v>0.14133101851851851</v>
      </c>
    </row>
    <row r="150" spans="2:17" hidden="1" x14ac:dyDescent="0.35">
      <c r="B150" s="64">
        <v>42736</v>
      </c>
      <c r="C150" s="64" t="s">
        <v>57</v>
      </c>
      <c r="D150" t="s">
        <v>66</v>
      </c>
      <c r="F150" t="s">
        <v>67</v>
      </c>
      <c r="G150" t="s">
        <v>60</v>
      </c>
      <c r="H150" t="s">
        <v>61</v>
      </c>
      <c r="I150">
        <v>278</v>
      </c>
      <c r="J150">
        <v>278</v>
      </c>
      <c r="K150">
        <v>2</v>
      </c>
      <c r="L150">
        <v>223</v>
      </c>
      <c r="M150">
        <v>207</v>
      </c>
      <c r="N150">
        <v>16</v>
      </c>
      <c r="O150">
        <v>37</v>
      </c>
      <c r="P150" s="65">
        <v>0.2525</v>
      </c>
      <c r="Q150" s="65">
        <v>0.125</v>
      </c>
    </row>
    <row r="151" spans="2:17" hidden="1" x14ac:dyDescent="0.35">
      <c r="B151" s="64">
        <v>42736</v>
      </c>
      <c r="C151" s="64" t="s">
        <v>57</v>
      </c>
      <c r="D151" t="s">
        <v>68</v>
      </c>
      <c r="F151" t="s">
        <v>69</v>
      </c>
      <c r="G151" t="s">
        <v>60</v>
      </c>
      <c r="H151" t="s">
        <v>61</v>
      </c>
      <c r="I151">
        <v>123</v>
      </c>
      <c r="J151">
        <v>123</v>
      </c>
      <c r="K151">
        <v>0</v>
      </c>
      <c r="L151">
        <v>98</v>
      </c>
      <c r="M151">
        <v>43</v>
      </c>
      <c r="N151">
        <v>55</v>
      </c>
      <c r="O151">
        <v>8</v>
      </c>
      <c r="P151" s="65">
        <v>0.34366898148148151</v>
      </c>
      <c r="Q151" s="65">
        <v>0.17083333333333331</v>
      </c>
    </row>
    <row r="152" spans="2:17" hidden="1" x14ac:dyDescent="0.35">
      <c r="B152" s="64">
        <v>42736</v>
      </c>
      <c r="C152" s="64" t="s">
        <v>57</v>
      </c>
      <c r="D152" t="s">
        <v>70</v>
      </c>
      <c r="F152" t="s">
        <v>71</v>
      </c>
      <c r="G152" t="s">
        <v>60</v>
      </c>
      <c r="H152" t="s">
        <v>61</v>
      </c>
      <c r="I152">
        <v>148</v>
      </c>
      <c r="J152">
        <v>148</v>
      </c>
      <c r="K152">
        <v>1</v>
      </c>
      <c r="L152">
        <v>92</v>
      </c>
      <c r="M152">
        <v>26</v>
      </c>
      <c r="N152">
        <v>66</v>
      </c>
      <c r="O152">
        <v>18</v>
      </c>
      <c r="P152" s="65">
        <v>0.20983796296296298</v>
      </c>
      <c r="Q152" s="65">
        <v>0.29633101851851851</v>
      </c>
    </row>
    <row r="153" spans="2:17" hidden="1" x14ac:dyDescent="0.35">
      <c r="B153" s="64">
        <v>42736</v>
      </c>
      <c r="C153" s="64" t="s">
        <v>57</v>
      </c>
      <c r="D153" t="s">
        <v>72</v>
      </c>
      <c r="F153" t="s">
        <v>73</v>
      </c>
      <c r="G153" t="s">
        <v>60</v>
      </c>
      <c r="H153" t="s">
        <v>61</v>
      </c>
      <c r="I153">
        <v>1058</v>
      </c>
      <c r="J153">
        <v>1056</v>
      </c>
      <c r="K153">
        <v>5</v>
      </c>
      <c r="L153">
        <v>604</v>
      </c>
      <c r="M153">
        <v>523</v>
      </c>
      <c r="N153">
        <v>81</v>
      </c>
      <c r="O153">
        <v>242</v>
      </c>
      <c r="P153" s="65">
        <v>0.29950231481481482</v>
      </c>
      <c r="Q153" s="65">
        <v>9.2500000000000013E-2</v>
      </c>
    </row>
    <row r="154" spans="2:17" hidden="1" x14ac:dyDescent="0.35">
      <c r="B154" s="64">
        <v>42736</v>
      </c>
      <c r="C154" s="64" t="s">
        <v>57</v>
      </c>
      <c r="D154" t="s">
        <v>74</v>
      </c>
      <c r="F154" t="s">
        <v>75</v>
      </c>
      <c r="G154" t="s">
        <v>60</v>
      </c>
      <c r="H154" t="s">
        <v>61</v>
      </c>
      <c r="I154">
        <v>490</v>
      </c>
      <c r="J154">
        <v>490</v>
      </c>
      <c r="K154">
        <v>10</v>
      </c>
      <c r="L154">
        <v>349</v>
      </c>
      <c r="M154">
        <v>164</v>
      </c>
      <c r="N154">
        <v>185</v>
      </c>
      <c r="O154">
        <v>70</v>
      </c>
      <c r="P154" s="65">
        <v>0.2131712962962963</v>
      </c>
      <c r="Q154" s="65">
        <v>9.3171296296296294E-2</v>
      </c>
    </row>
    <row r="155" spans="2:17" hidden="1" x14ac:dyDescent="0.35">
      <c r="B155" s="64">
        <v>42736</v>
      </c>
      <c r="C155" s="64" t="s">
        <v>57</v>
      </c>
      <c r="D155" t="s">
        <v>76</v>
      </c>
      <c r="F155" t="s">
        <v>77</v>
      </c>
      <c r="G155" t="s">
        <v>60</v>
      </c>
      <c r="H155" t="s">
        <v>61</v>
      </c>
      <c r="I155">
        <v>13</v>
      </c>
      <c r="J155">
        <v>13</v>
      </c>
      <c r="K155">
        <v>1</v>
      </c>
      <c r="L155">
        <v>6</v>
      </c>
      <c r="M155">
        <v>3</v>
      </c>
      <c r="N155">
        <v>3</v>
      </c>
      <c r="O155">
        <v>0</v>
      </c>
      <c r="P155" s="65">
        <v>0.21116898148148147</v>
      </c>
      <c r="Q155" s="65">
        <v>0</v>
      </c>
    </row>
    <row r="156" spans="2:17" hidden="1" x14ac:dyDescent="0.35">
      <c r="B156" s="64">
        <v>42736</v>
      </c>
      <c r="C156" s="64" t="s">
        <v>57</v>
      </c>
      <c r="D156" t="s">
        <v>78</v>
      </c>
      <c r="F156" t="s">
        <v>79</v>
      </c>
      <c r="G156" t="s">
        <v>60</v>
      </c>
      <c r="H156" t="s">
        <v>61</v>
      </c>
      <c r="I156">
        <v>121</v>
      </c>
      <c r="J156">
        <v>121</v>
      </c>
      <c r="K156">
        <v>1</v>
      </c>
      <c r="L156">
        <v>85</v>
      </c>
      <c r="M156">
        <v>44</v>
      </c>
      <c r="N156">
        <v>41</v>
      </c>
      <c r="O156">
        <v>9</v>
      </c>
      <c r="P156" s="65">
        <v>0.17483796296296297</v>
      </c>
      <c r="Q156" s="65">
        <v>9.8171296296296298E-2</v>
      </c>
    </row>
    <row r="157" spans="2:17" hidden="1" x14ac:dyDescent="0.35">
      <c r="B157" s="64">
        <v>42736</v>
      </c>
      <c r="C157" s="64" t="s">
        <v>57</v>
      </c>
      <c r="D157" t="s">
        <v>80</v>
      </c>
      <c r="F157" t="s">
        <v>81</v>
      </c>
      <c r="G157" t="s">
        <v>60</v>
      </c>
      <c r="H157" t="s">
        <v>61</v>
      </c>
      <c r="I157">
        <v>286</v>
      </c>
      <c r="J157">
        <v>286</v>
      </c>
      <c r="K157">
        <v>1</v>
      </c>
      <c r="L157">
        <v>210</v>
      </c>
      <c r="M157">
        <v>120</v>
      </c>
      <c r="N157">
        <v>90</v>
      </c>
      <c r="O157">
        <v>38</v>
      </c>
      <c r="P157" s="65">
        <v>0.22133101851851852</v>
      </c>
      <c r="Q157" s="65">
        <v>0.25700231481481478</v>
      </c>
    </row>
    <row r="158" spans="2:17" x14ac:dyDescent="0.35">
      <c r="B158" s="64">
        <v>42736</v>
      </c>
      <c r="C158" s="64" t="s">
        <v>57</v>
      </c>
      <c r="D158" t="s">
        <v>82</v>
      </c>
      <c r="F158" t="s">
        <v>83</v>
      </c>
      <c r="G158" t="s">
        <v>60</v>
      </c>
      <c r="H158" t="s">
        <v>61</v>
      </c>
      <c r="I158">
        <v>86</v>
      </c>
      <c r="J158">
        <v>86</v>
      </c>
      <c r="K158">
        <v>2</v>
      </c>
      <c r="L158">
        <v>52</v>
      </c>
      <c r="M158">
        <v>42</v>
      </c>
      <c r="N158">
        <v>10</v>
      </c>
      <c r="O158">
        <v>14</v>
      </c>
      <c r="P158" s="65">
        <v>0.42216435185185186</v>
      </c>
      <c r="Q158" s="65">
        <v>0.2131712962962963</v>
      </c>
    </row>
    <row r="159" spans="2:17" hidden="1" x14ac:dyDescent="0.35">
      <c r="B159" s="64">
        <v>42736</v>
      </c>
      <c r="C159" s="64" t="s">
        <v>57</v>
      </c>
      <c r="D159" t="s">
        <v>84</v>
      </c>
      <c r="F159" t="s">
        <v>85</v>
      </c>
      <c r="G159" t="s">
        <v>60</v>
      </c>
      <c r="H159" t="s">
        <v>61</v>
      </c>
      <c r="I159">
        <v>66</v>
      </c>
      <c r="J159">
        <v>66</v>
      </c>
      <c r="K159">
        <v>2</v>
      </c>
      <c r="L159">
        <v>53</v>
      </c>
      <c r="M159">
        <v>27</v>
      </c>
      <c r="N159">
        <v>26</v>
      </c>
      <c r="O159">
        <v>7</v>
      </c>
      <c r="P159" s="65">
        <v>0.26033564814814814</v>
      </c>
      <c r="Q159" s="65">
        <v>0.21783564814814815</v>
      </c>
    </row>
    <row r="160" spans="2:17" hidden="1" x14ac:dyDescent="0.35">
      <c r="B160" s="64">
        <v>42736</v>
      </c>
      <c r="C160" s="64" t="s">
        <v>57</v>
      </c>
      <c r="D160" t="s">
        <v>86</v>
      </c>
      <c r="F160" t="s">
        <v>87</v>
      </c>
      <c r="G160" t="s">
        <v>60</v>
      </c>
      <c r="H160" t="s">
        <v>61</v>
      </c>
      <c r="I160">
        <v>198</v>
      </c>
      <c r="J160">
        <v>198</v>
      </c>
      <c r="K160">
        <v>1</v>
      </c>
      <c r="L160">
        <v>142</v>
      </c>
      <c r="M160">
        <v>81</v>
      </c>
      <c r="N160">
        <v>61</v>
      </c>
      <c r="O160">
        <v>15</v>
      </c>
      <c r="P160" s="65">
        <v>0.25133101851851852</v>
      </c>
      <c r="Q160" s="65">
        <v>0.12716435185185185</v>
      </c>
    </row>
    <row r="161" spans="2:17" hidden="1" x14ac:dyDescent="0.35">
      <c r="B161" s="64">
        <v>42736</v>
      </c>
      <c r="C161" s="64" t="s">
        <v>57</v>
      </c>
      <c r="D161" t="s">
        <v>88</v>
      </c>
      <c r="F161" t="s">
        <v>89</v>
      </c>
      <c r="G161" t="s">
        <v>60</v>
      </c>
      <c r="H161" t="s">
        <v>61</v>
      </c>
      <c r="I161">
        <v>52</v>
      </c>
      <c r="J161">
        <v>52</v>
      </c>
      <c r="K161">
        <v>1</v>
      </c>
      <c r="L161">
        <v>31</v>
      </c>
      <c r="M161">
        <v>17</v>
      </c>
      <c r="N161">
        <v>14</v>
      </c>
      <c r="O161">
        <v>10</v>
      </c>
      <c r="P161" s="65">
        <v>0.22182870370370369</v>
      </c>
      <c r="Q161" s="65">
        <v>0.46500000000000002</v>
      </c>
    </row>
    <row r="162" spans="2:17" hidden="1" x14ac:dyDescent="0.35">
      <c r="B162" s="64">
        <v>42736</v>
      </c>
      <c r="C162" s="64" t="s">
        <v>57</v>
      </c>
      <c r="D162" t="s">
        <v>90</v>
      </c>
      <c r="F162" t="s">
        <v>91</v>
      </c>
      <c r="G162" t="s">
        <v>60</v>
      </c>
      <c r="H162" t="s">
        <v>61</v>
      </c>
      <c r="I162">
        <v>286</v>
      </c>
      <c r="J162">
        <v>285</v>
      </c>
      <c r="K162">
        <v>7</v>
      </c>
      <c r="L162">
        <v>187</v>
      </c>
      <c r="M162">
        <v>123</v>
      </c>
      <c r="N162">
        <v>64</v>
      </c>
      <c r="O162">
        <v>43</v>
      </c>
      <c r="P162" s="65">
        <v>0.34216435185185184</v>
      </c>
      <c r="Q162" s="65">
        <v>0.2508333333333333</v>
      </c>
    </row>
    <row r="163" spans="2:17" hidden="1" x14ac:dyDescent="0.35">
      <c r="B163" s="64">
        <v>42736</v>
      </c>
      <c r="C163" s="64" t="s">
        <v>57</v>
      </c>
      <c r="D163" t="s">
        <v>92</v>
      </c>
      <c r="F163" t="s">
        <v>93</v>
      </c>
      <c r="G163" t="s">
        <v>60</v>
      </c>
      <c r="H163" t="s">
        <v>61</v>
      </c>
      <c r="I163">
        <v>239</v>
      </c>
      <c r="J163">
        <v>239</v>
      </c>
      <c r="K163">
        <v>6</v>
      </c>
      <c r="L163">
        <v>159</v>
      </c>
      <c r="M163">
        <v>137</v>
      </c>
      <c r="N163">
        <v>22</v>
      </c>
      <c r="O163">
        <v>34</v>
      </c>
      <c r="P163" s="65">
        <v>0.38133101851851853</v>
      </c>
      <c r="Q163" s="65">
        <v>0.20833333333333334</v>
      </c>
    </row>
    <row r="164" spans="2:17" hidden="1" x14ac:dyDescent="0.35">
      <c r="B164" s="64">
        <v>42736</v>
      </c>
      <c r="C164" s="64" t="s">
        <v>57</v>
      </c>
      <c r="D164" t="s">
        <v>94</v>
      </c>
      <c r="F164" t="s">
        <v>95</v>
      </c>
      <c r="G164" t="s">
        <v>60</v>
      </c>
      <c r="H164" t="s">
        <v>61</v>
      </c>
      <c r="I164">
        <v>296</v>
      </c>
      <c r="J164">
        <v>296</v>
      </c>
      <c r="K164">
        <v>0</v>
      </c>
      <c r="L164">
        <v>199</v>
      </c>
      <c r="M164">
        <v>116</v>
      </c>
      <c r="N164">
        <v>83</v>
      </c>
      <c r="O164">
        <v>48</v>
      </c>
      <c r="P164" s="65">
        <v>0.26567129629629632</v>
      </c>
      <c r="Q164" s="65">
        <v>0.12533564814814815</v>
      </c>
    </row>
    <row r="165" spans="2:17" hidden="1" x14ac:dyDescent="0.35">
      <c r="B165" s="64">
        <v>42736</v>
      </c>
      <c r="C165" s="64" t="s">
        <v>57</v>
      </c>
      <c r="D165" t="s">
        <v>96</v>
      </c>
      <c r="F165" t="s">
        <v>97</v>
      </c>
      <c r="G165" t="s">
        <v>60</v>
      </c>
      <c r="H165" t="s">
        <v>61</v>
      </c>
      <c r="I165">
        <v>404</v>
      </c>
      <c r="J165">
        <v>404</v>
      </c>
      <c r="K165">
        <v>0</v>
      </c>
      <c r="L165">
        <v>291</v>
      </c>
      <c r="M165">
        <v>214</v>
      </c>
      <c r="N165">
        <v>77</v>
      </c>
      <c r="O165">
        <v>19</v>
      </c>
      <c r="P165" s="65">
        <v>0.26450231481481484</v>
      </c>
      <c r="Q165" s="65">
        <v>0.16666666666666666</v>
      </c>
    </row>
    <row r="166" spans="2:17" hidden="1" x14ac:dyDescent="0.35">
      <c r="B166" s="64">
        <v>42736</v>
      </c>
      <c r="C166" s="64" t="s">
        <v>57</v>
      </c>
      <c r="D166" t="s">
        <v>98</v>
      </c>
      <c r="F166" t="s">
        <v>99</v>
      </c>
      <c r="G166" t="s">
        <v>60</v>
      </c>
      <c r="H166" t="s">
        <v>61</v>
      </c>
      <c r="I166">
        <v>467</v>
      </c>
      <c r="J166">
        <v>467</v>
      </c>
      <c r="K166">
        <v>5</v>
      </c>
      <c r="L166">
        <v>325</v>
      </c>
      <c r="M166">
        <v>250</v>
      </c>
      <c r="N166">
        <v>75</v>
      </c>
      <c r="O166">
        <v>57</v>
      </c>
      <c r="P166" s="65">
        <v>0.42299768518518516</v>
      </c>
      <c r="Q166" s="65">
        <v>0.13033564814814816</v>
      </c>
    </row>
    <row r="167" spans="2:17" hidden="1" x14ac:dyDescent="0.35">
      <c r="B167" s="64">
        <v>42736</v>
      </c>
      <c r="C167" s="64" t="s">
        <v>57</v>
      </c>
      <c r="D167" t="s">
        <v>100</v>
      </c>
      <c r="F167" t="s">
        <v>101</v>
      </c>
      <c r="G167" t="s">
        <v>60</v>
      </c>
      <c r="H167" t="s">
        <v>61</v>
      </c>
      <c r="I167">
        <v>340</v>
      </c>
      <c r="J167">
        <v>340</v>
      </c>
      <c r="K167">
        <v>1</v>
      </c>
      <c r="L167">
        <v>256</v>
      </c>
      <c r="M167">
        <v>86</v>
      </c>
      <c r="N167">
        <v>170</v>
      </c>
      <c r="O167">
        <v>31</v>
      </c>
      <c r="P167" s="65">
        <v>0.17849537037037036</v>
      </c>
      <c r="Q167" s="65">
        <v>0.29383101851851851</v>
      </c>
    </row>
    <row r="168" spans="2:17" hidden="1" x14ac:dyDescent="0.35">
      <c r="B168" s="64">
        <v>42736</v>
      </c>
      <c r="C168" s="64" t="s">
        <v>57</v>
      </c>
      <c r="D168" t="s">
        <v>102</v>
      </c>
      <c r="F168" t="s">
        <v>103</v>
      </c>
      <c r="G168" t="s">
        <v>60</v>
      </c>
      <c r="H168" t="s">
        <v>61</v>
      </c>
      <c r="I168">
        <v>200</v>
      </c>
      <c r="J168">
        <v>200</v>
      </c>
      <c r="K168">
        <v>2</v>
      </c>
      <c r="L168">
        <v>131</v>
      </c>
      <c r="M168">
        <v>59</v>
      </c>
      <c r="N168">
        <v>72</v>
      </c>
      <c r="O168">
        <v>36</v>
      </c>
      <c r="P168" s="65">
        <v>0.26567129629629632</v>
      </c>
      <c r="Q168" s="65">
        <v>0.17633101851851851</v>
      </c>
    </row>
    <row r="169" spans="2:17" hidden="1" x14ac:dyDescent="0.35">
      <c r="B169" s="64">
        <v>42736</v>
      </c>
      <c r="C169" s="64" t="s">
        <v>57</v>
      </c>
      <c r="D169" t="s">
        <v>104</v>
      </c>
      <c r="F169" t="s">
        <v>105</v>
      </c>
      <c r="G169" t="s">
        <v>60</v>
      </c>
      <c r="H169" t="s">
        <v>61</v>
      </c>
      <c r="I169">
        <v>6</v>
      </c>
      <c r="J169">
        <v>5</v>
      </c>
      <c r="K169">
        <v>1</v>
      </c>
      <c r="L169">
        <v>1</v>
      </c>
      <c r="M169">
        <v>0</v>
      </c>
      <c r="N169">
        <v>1</v>
      </c>
      <c r="O169">
        <v>1</v>
      </c>
      <c r="P169" s="65">
        <v>0</v>
      </c>
      <c r="Q169" s="65">
        <v>0</v>
      </c>
    </row>
    <row r="170" spans="2:17" hidden="1" x14ac:dyDescent="0.35">
      <c r="B170" s="64">
        <v>42736</v>
      </c>
      <c r="C170" s="64" t="s">
        <v>57</v>
      </c>
      <c r="D170" t="s">
        <v>106</v>
      </c>
      <c r="F170" t="s">
        <v>107</v>
      </c>
      <c r="G170" t="s">
        <v>60</v>
      </c>
      <c r="H170" t="s">
        <v>61</v>
      </c>
      <c r="I170">
        <v>38</v>
      </c>
      <c r="J170">
        <v>38</v>
      </c>
      <c r="K170">
        <v>0</v>
      </c>
      <c r="L170">
        <v>25</v>
      </c>
      <c r="M170">
        <v>15</v>
      </c>
      <c r="N170">
        <v>10</v>
      </c>
      <c r="O170">
        <v>5</v>
      </c>
      <c r="P170" s="65">
        <v>0.21633101851851852</v>
      </c>
      <c r="Q170" s="65">
        <v>0.12833333333333333</v>
      </c>
    </row>
    <row r="171" spans="2:17" hidden="1" x14ac:dyDescent="0.35">
      <c r="B171" s="64">
        <v>42767</v>
      </c>
      <c r="C171" s="64" t="s">
        <v>57</v>
      </c>
      <c r="D171" t="s">
        <v>58</v>
      </c>
      <c r="F171" t="s">
        <v>59</v>
      </c>
      <c r="G171" t="s">
        <v>60</v>
      </c>
      <c r="H171" t="s">
        <v>61</v>
      </c>
      <c r="I171">
        <v>580</v>
      </c>
      <c r="J171">
        <v>578</v>
      </c>
      <c r="K171">
        <v>8</v>
      </c>
      <c r="L171">
        <v>403</v>
      </c>
      <c r="M171">
        <v>207</v>
      </c>
      <c r="N171">
        <v>196</v>
      </c>
      <c r="O171">
        <v>167</v>
      </c>
      <c r="P171">
        <v>0.215</v>
      </c>
      <c r="Q171">
        <v>0.13817129629629629</v>
      </c>
    </row>
    <row r="172" spans="2:17" hidden="1" x14ac:dyDescent="0.35">
      <c r="B172" s="64">
        <v>42767</v>
      </c>
      <c r="C172" s="64" t="s">
        <v>57</v>
      </c>
      <c r="D172" t="s">
        <v>62</v>
      </c>
      <c r="F172" t="s">
        <v>63</v>
      </c>
      <c r="G172" t="s">
        <v>60</v>
      </c>
      <c r="H172" t="s">
        <v>61</v>
      </c>
      <c r="I172">
        <v>1251</v>
      </c>
      <c r="J172">
        <v>1251</v>
      </c>
      <c r="K172">
        <v>13</v>
      </c>
      <c r="L172">
        <v>1222</v>
      </c>
      <c r="M172">
        <v>214</v>
      </c>
      <c r="N172">
        <v>1008</v>
      </c>
      <c r="O172">
        <v>108</v>
      </c>
      <c r="P172">
        <v>0.16733796296296297</v>
      </c>
      <c r="Q172">
        <v>0.29533564814814817</v>
      </c>
    </row>
    <row r="173" spans="2:17" hidden="1" x14ac:dyDescent="0.35">
      <c r="B173" s="64">
        <v>42767</v>
      </c>
      <c r="C173" s="64" t="s">
        <v>57</v>
      </c>
      <c r="D173" t="s">
        <v>64</v>
      </c>
      <c r="F173" t="s">
        <v>65</v>
      </c>
      <c r="G173" t="s">
        <v>60</v>
      </c>
      <c r="H173" t="s">
        <v>61</v>
      </c>
      <c r="I173">
        <v>727</v>
      </c>
      <c r="J173">
        <v>727</v>
      </c>
      <c r="K173">
        <v>20</v>
      </c>
      <c r="L173">
        <v>582</v>
      </c>
      <c r="M173">
        <v>225</v>
      </c>
      <c r="N173">
        <v>357</v>
      </c>
      <c r="O173">
        <v>101</v>
      </c>
      <c r="P173">
        <v>9.7997685185185188E-2</v>
      </c>
      <c r="Q173">
        <v>8.7500000000000008E-2</v>
      </c>
    </row>
    <row r="174" spans="2:17" hidden="1" x14ac:dyDescent="0.35">
      <c r="B174" s="64">
        <v>42767</v>
      </c>
      <c r="C174" s="64" t="s">
        <v>57</v>
      </c>
      <c r="D174" t="s">
        <v>66</v>
      </c>
      <c r="F174" t="s">
        <v>67</v>
      </c>
      <c r="G174" t="s">
        <v>60</v>
      </c>
      <c r="H174" t="s">
        <v>61</v>
      </c>
      <c r="I174">
        <v>185</v>
      </c>
      <c r="J174">
        <v>185</v>
      </c>
      <c r="K174">
        <v>4</v>
      </c>
      <c r="L174">
        <v>153</v>
      </c>
      <c r="M174">
        <v>139</v>
      </c>
      <c r="N174">
        <v>14</v>
      </c>
      <c r="O174">
        <v>30</v>
      </c>
      <c r="P174">
        <v>0.25549768518518517</v>
      </c>
      <c r="Q174">
        <v>0.13</v>
      </c>
    </row>
    <row r="175" spans="2:17" hidden="1" x14ac:dyDescent="0.35">
      <c r="B175" s="64">
        <v>42767</v>
      </c>
      <c r="C175" s="64" t="s">
        <v>57</v>
      </c>
      <c r="D175" t="s">
        <v>68</v>
      </c>
      <c r="F175" t="s">
        <v>69</v>
      </c>
      <c r="G175" t="s">
        <v>60</v>
      </c>
      <c r="H175" t="s">
        <v>61</v>
      </c>
      <c r="I175">
        <v>157</v>
      </c>
      <c r="J175">
        <v>157</v>
      </c>
      <c r="K175">
        <v>3</v>
      </c>
      <c r="L175">
        <v>108</v>
      </c>
      <c r="M175">
        <v>61</v>
      </c>
      <c r="N175">
        <v>47</v>
      </c>
      <c r="O175">
        <v>16</v>
      </c>
      <c r="P175">
        <v>0.22400462962962964</v>
      </c>
      <c r="Q175">
        <v>9.7997685185185188E-2</v>
      </c>
    </row>
    <row r="176" spans="2:17" hidden="1" x14ac:dyDescent="0.35">
      <c r="B176" s="64">
        <v>42767</v>
      </c>
      <c r="C176" s="64" t="s">
        <v>57</v>
      </c>
      <c r="D176" t="s">
        <v>70</v>
      </c>
      <c r="F176" t="s">
        <v>71</v>
      </c>
      <c r="G176" t="s">
        <v>60</v>
      </c>
      <c r="H176" t="s">
        <v>61</v>
      </c>
      <c r="I176">
        <v>165</v>
      </c>
      <c r="J176">
        <v>165</v>
      </c>
      <c r="K176">
        <v>6</v>
      </c>
      <c r="L176">
        <v>112</v>
      </c>
      <c r="M176">
        <v>46</v>
      </c>
      <c r="N176">
        <v>66</v>
      </c>
      <c r="O176">
        <v>30</v>
      </c>
      <c r="P176">
        <v>0.25150462962962966</v>
      </c>
      <c r="Q176">
        <v>0.21283564814814815</v>
      </c>
    </row>
    <row r="177" spans="2:17" hidden="1" x14ac:dyDescent="0.35">
      <c r="B177" s="64">
        <v>42767</v>
      </c>
      <c r="C177" s="64" t="s">
        <v>57</v>
      </c>
      <c r="D177" t="s">
        <v>72</v>
      </c>
      <c r="F177" t="s">
        <v>73</v>
      </c>
      <c r="G177" t="s">
        <v>60</v>
      </c>
      <c r="H177" t="s">
        <v>61</v>
      </c>
      <c r="I177">
        <v>1354</v>
      </c>
      <c r="J177">
        <v>1353</v>
      </c>
      <c r="K177">
        <v>8</v>
      </c>
      <c r="L177">
        <v>926</v>
      </c>
      <c r="M177">
        <v>743</v>
      </c>
      <c r="N177">
        <v>183</v>
      </c>
      <c r="O177">
        <v>415</v>
      </c>
      <c r="P177">
        <v>0.25833333333333336</v>
      </c>
      <c r="Q177">
        <v>0.12666666666666668</v>
      </c>
    </row>
    <row r="178" spans="2:17" hidden="1" x14ac:dyDescent="0.35">
      <c r="B178" s="64">
        <v>42767</v>
      </c>
      <c r="C178" s="64" t="s">
        <v>57</v>
      </c>
      <c r="D178" t="s">
        <v>74</v>
      </c>
      <c r="F178" t="s">
        <v>75</v>
      </c>
      <c r="G178" t="s">
        <v>60</v>
      </c>
      <c r="H178" t="s">
        <v>61</v>
      </c>
      <c r="I178">
        <v>683</v>
      </c>
      <c r="J178">
        <v>683</v>
      </c>
      <c r="K178">
        <v>14</v>
      </c>
      <c r="L178">
        <v>583</v>
      </c>
      <c r="M178">
        <v>220</v>
      </c>
      <c r="N178">
        <v>363</v>
      </c>
      <c r="O178">
        <v>75</v>
      </c>
      <c r="P178">
        <v>0.1668287037037037</v>
      </c>
      <c r="Q178">
        <v>8.9502314814814812E-2</v>
      </c>
    </row>
    <row r="179" spans="2:17" hidden="1" x14ac:dyDescent="0.35">
      <c r="B179" s="64">
        <v>42767</v>
      </c>
      <c r="C179" s="64" t="s">
        <v>57</v>
      </c>
      <c r="D179" t="s">
        <v>76</v>
      </c>
      <c r="F179" t="s">
        <v>77</v>
      </c>
      <c r="G179" t="s">
        <v>60</v>
      </c>
      <c r="H179" t="s">
        <v>61</v>
      </c>
      <c r="I179">
        <v>11</v>
      </c>
      <c r="J179">
        <v>11</v>
      </c>
      <c r="K179">
        <v>0</v>
      </c>
      <c r="L179">
        <v>9</v>
      </c>
      <c r="M179">
        <v>4</v>
      </c>
      <c r="N179">
        <v>5</v>
      </c>
      <c r="O179">
        <v>4</v>
      </c>
      <c r="P179">
        <v>0.16849537037037035</v>
      </c>
      <c r="Q179">
        <v>0.21666666666666667</v>
      </c>
    </row>
    <row r="180" spans="2:17" hidden="1" x14ac:dyDescent="0.35">
      <c r="B180" s="64">
        <v>42767</v>
      </c>
      <c r="C180" s="64" t="s">
        <v>57</v>
      </c>
      <c r="D180" t="s">
        <v>78</v>
      </c>
      <c r="F180" t="s">
        <v>79</v>
      </c>
      <c r="G180" t="s">
        <v>60</v>
      </c>
      <c r="H180" t="s">
        <v>61</v>
      </c>
      <c r="I180">
        <v>169</v>
      </c>
      <c r="J180">
        <v>168</v>
      </c>
      <c r="K180">
        <v>5</v>
      </c>
      <c r="L180">
        <v>154</v>
      </c>
      <c r="M180">
        <v>44</v>
      </c>
      <c r="N180">
        <v>110</v>
      </c>
      <c r="O180">
        <v>16</v>
      </c>
      <c r="P180">
        <v>9.8831018518518512E-2</v>
      </c>
      <c r="Q180">
        <v>0.17716435185185186</v>
      </c>
    </row>
    <row r="181" spans="2:17" hidden="1" x14ac:dyDescent="0.35">
      <c r="B181" s="64">
        <v>42767</v>
      </c>
      <c r="C181" s="64" t="s">
        <v>57</v>
      </c>
      <c r="D181" t="s">
        <v>80</v>
      </c>
      <c r="F181" t="s">
        <v>81</v>
      </c>
      <c r="G181" t="s">
        <v>60</v>
      </c>
      <c r="H181" t="s">
        <v>61</v>
      </c>
      <c r="I181">
        <v>220</v>
      </c>
      <c r="J181">
        <v>220</v>
      </c>
      <c r="K181">
        <v>0</v>
      </c>
      <c r="L181">
        <v>195</v>
      </c>
      <c r="M181">
        <v>150</v>
      </c>
      <c r="N181">
        <v>45</v>
      </c>
      <c r="O181">
        <v>30</v>
      </c>
      <c r="P181">
        <v>0.26</v>
      </c>
      <c r="Q181">
        <v>0.21049768518518519</v>
      </c>
    </row>
    <row r="182" spans="2:17" x14ac:dyDescent="0.35">
      <c r="B182" s="64">
        <v>42767</v>
      </c>
      <c r="C182" s="64" t="s">
        <v>57</v>
      </c>
      <c r="D182" t="s">
        <v>82</v>
      </c>
      <c r="F182" t="s">
        <v>83</v>
      </c>
      <c r="G182" t="s">
        <v>60</v>
      </c>
      <c r="H182" t="s">
        <v>61</v>
      </c>
      <c r="I182">
        <v>134</v>
      </c>
      <c r="J182">
        <v>134</v>
      </c>
      <c r="K182">
        <v>1</v>
      </c>
      <c r="L182">
        <v>107</v>
      </c>
      <c r="M182">
        <v>58</v>
      </c>
      <c r="N182">
        <v>49</v>
      </c>
      <c r="O182">
        <v>30</v>
      </c>
      <c r="P182">
        <v>0.25016203703703704</v>
      </c>
      <c r="Q182">
        <v>0.25883101851851853</v>
      </c>
    </row>
    <row r="183" spans="2:17" hidden="1" x14ac:dyDescent="0.35">
      <c r="B183" s="64">
        <v>42767</v>
      </c>
      <c r="C183" s="64" t="s">
        <v>57</v>
      </c>
      <c r="D183" t="s">
        <v>84</v>
      </c>
      <c r="F183" t="s">
        <v>85</v>
      </c>
      <c r="G183" t="s">
        <v>60</v>
      </c>
      <c r="H183" t="s">
        <v>61</v>
      </c>
      <c r="I183">
        <v>78</v>
      </c>
      <c r="J183">
        <v>78</v>
      </c>
      <c r="K183">
        <v>6</v>
      </c>
      <c r="L183">
        <v>53</v>
      </c>
      <c r="M183">
        <v>26</v>
      </c>
      <c r="N183">
        <v>27</v>
      </c>
      <c r="O183">
        <v>16</v>
      </c>
      <c r="P183">
        <v>0.17766203703703706</v>
      </c>
      <c r="Q183">
        <v>0.13849537037037038</v>
      </c>
    </row>
    <row r="184" spans="2:17" hidden="1" x14ac:dyDescent="0.35">
      <c r="B184" s="64">
        <v>42767</v>
      </c>
      <c r="C184" s="64" t="s">
        <v>57</v>
      </c>
      <c r="D184" t="s">
        <v>86</v>
      </c>
      <c r="F184" t="s">
        <v>87</v>
      </c>
      <c r="G184" t="s">
        <v>60</v>
      </c>
      <c r="H184" t="s">
        <v>61</v>
      </c>
      <c r="I184">
        <v>316</v>
      </c>
      <c r="J184">
        <v>316</v>
      </c>
      <c r="K184">
        <v>5</v>
      </c>
      <c r="L184">
        <v>285</v>
      </c>
      <c r="M184">
        <v>116</v>
      </c>
      <c r="N184">
        <v>169</v>
      </c>
      <c r="O184">
        <v>25</v>
      </c>
      <c r="P184">
        <v>0.13150462962962964</v>
      </c>
      <c r="Q184">
        <v>0.13233796296296296</v>
      </c>
    </row>
    <row r="185" spans="2:17" hidden="1" x14ac:dyDescent="0.35">
      <c r="B185" s="64">
        <v>42767</v>
      </c>
      <c r="C185" s="64" t="s">
        <v>57</v>
      </c>
      <c r="D185" t="s">
        <v>88</v>
      </c>
      <c r="F185" t="s">
        <v>89</v>
      </c>
      <c r="G185" t="s">
        <v>60</v>
      </c>
      <c r="H185" t="s">
        <v>61</v>
      </c>
      <c r="I185">
        <v>79</v>
      </c>
      <c r="J185">
        <v>79</v>
      </c>
      <c r="K185">
        <v>2</v>
      </c>
      <c r="L185">
        <v>45</v>
      </c>
      <c r="M185">
        <v>33</v>
      </c>
      <c r="N185">
        <v>12</v>
      </c>
      <c r="O185">
        <v>17</v>
      </c>
      <c r="P185">
        <v>0.29866898148148147</v>
      </c>
      <c r="Q185">
        <v>0.2131712962962963</v>
      </c>
    </row>
    <row r="186" spans="2:17" hidden="1" x14ac:dyDescent="0.35">
      <c r="B186" s="64">
        <v>42767</v>
      </c>
      <c r="C186" s="64" t="s">
        <v>57</v>
      </c>
      <c r="D186" t="s">
        <v>90</v>
      </c>
      <c r="F186" t="s">
        <v>91</v>
      </c>
      <c r="G186" t="s">
        <v>60</v>
      </c>
      <c r="H186" t="s">
        <v>61</v>
      </c>
      <c r="I186">
        <v>349</v>
      </c>
      <c r="J186">
        <v>349</v>
      </c>
      <c r="K186">
        <v>3</v>
      </c>
      <c r="L186">
        <v>301</v>
      </c>
      <c r="M186">
        <v>166</v>
      </c>
      <c r="N186">
        <v>135</v>
      </c>
      <c r="O186">
        <v>65</v>
      </c>
      <c r="P186">
        <v>0.26216435185185188</v>
      </c>
      <c r="Q186">
        <v>0.13400462962962964</v>
      </c>
    </row>
    <row r="187" spans="2:17" hidden="1" x14ac:dyDescent="0.35">
      <c r="B187" s="64">
        <v>42767</v>
      </c>
      <c r="C187" s="64" t="s">
        <v>57</v>
      </c>
      <c r="D187" t="s">
        <v>92</v>
      </c>
      <c r="F187" t="s">
        <v>93</v>
      </c>
      <c r="G187" t="s">
        <v>60</v>
      </c>
      <c r="H187" t="s">
        <v>61</v>
      </c>
      <c r="I187">
        <v>338</v>
      </c>
      <c r="J187">
        <v>338</v>
      </c>
      <c r="K187">
        <v>5</v>
      </c>
      <c r="L187">
        <v>249</v>
      </c>
      <c r="M187">
        <v>186</v>
      </c>
      <c r="N187">
        <v>63</v>
      </c>
      <c r="O187">
        <v>53</v>
      </c>
      <c r="P187">
        <v>0.26049768518518518</v>
      </c>
      <c r="Q187">
        <v>0.17799768518518519</v>
      </c>
    </row>
    <row r="188" spans="2:17" hidden="1" x14ac:dyDescent="0.35">
      <c r="B188" s="64">
        <v>42767</v>
      </c>
      <c r="C188" s="64" t="s">
        <v>57</v>
      </c>
      <c r="D188" t="s">
        <v>94</v>
      </c>
      <c r="F188" t="s">
        <v>95</v>
      </c>
      <c r="G188" t="s">
        <v>60</v>
      </c>
      <c r="H188" t="s">
        <v>61</v>
      </c>
      <c r="I188">
        <v>521</v>
      </c>
      <c r="J188">
        <v>521</v>
      </c>
      <c r="K188">
        <v>0</v>
      </c>
      <c r="L188">
        <v>352</v>
      </c>
      <c r="M188">
        <v>179</v>
      </c>
      <c r="N188">
        <v>173</v>
      </c>
      <c r="O188">
        <v>146</v>
      </c>
      <c r="P188">
        <v>0.20849537037037036</v>
      </c>
      <c r="Q188">
        <v>9.5000000000000015E-2</v>
      </c>
    </row>
    <row r="189" spans="2:17" hidden="1" x14ac:dyDescent="0.35">
      <c r="B189" s="64">
        <v>42767</v>
      </c>
      <c r="C189" s="64" t="s">
        <v>57</v>
      </c>
      <c r="D189" t="s">
        <v>96</v>
      </c>
      <c r="F189" t="s">
        <v>97</v>
      </c>
      <c r="G189" t="s">
        <v>60</v>
      </c>
      <c r="H189" t="s">
        <v>61</v>
      </c>
      <c r="I189">
        <v>621</v>
      </c>
      <c r="J189">
        <v>621</v>
      </c>
      <c r="K189">
        <v>6</v>
      </c>
      <c r="L189">
        <v>547</v>
      </c>
      <c r="M189">
        <v>384</v>
      </c>
      <c r="N189">
        <v>163</v>
      </c>
      <c r="O189">
        <v>47</v>
      </c>
      <c r="P189">
        <v>0.22216435185185188</v>
      </c>
      <c r="Q189">
        <v>0.13216435185185185</v>
      </c>
    </row>
    <row r="190" spans="2:17" hidden="1" x14ac:dyDescent="0.35">
      <c r="B190" s="64">
        <v>42767</v>
      </c>
      <c r="C190" s="64" t="s">
        <v>57</v>
      </c>
      <c r="D190" t="s">
        <v>98</v>
      </c>
      <c r="F190" t="s">
        <v>99</v>
      </c>
      <c r="G190" t="s">
        <v>60</v>
      </c>
      <c r="H190" t="s">
        <v>61</v>
      </c>
      <c r="I190">
        <v>443</v>
      </c>
      <c r="J190">
        <v>443</v>
      </c>
      <c r="K190">
        <v>4</v>
      </c>
      <c r="L190">
        <v>414</v>
      </c>
      <c r="M190">
        <v>304</v>
      </c>
      <c r="N190">
        <v>110</v>
      </c>
      <c r="O190">
        <v>54</v>
      </c>
      <c r="P190">
        <v>0.34166666666666662</v>
      </c>
      <c r="Q190">
        <v>0.21083333333333332</v>
      </c>
    </row>
    <row r="191" spans="2:17" hidden="1" x14ac:dyDescent="0.35">
      <c r="B191" s="64">
        <v>42767</v>
      </c>
      <c r="C191" s="64" t="s">
        <v>57</v>
      </c>
      <c r="D191" t="s">
        <v>100</v>
      </c>
      <c r="F191" t="s">
        <v>101</v>
      </c>
      <c r="G191" t="s">
        <v>60</v>
      </c>
      <c r="H191" t="s">
        <v>61</v>
      </c>
      <c r="I191">
        <v>562</v>
      </c>
      <c r="J191">
        <v>561</v>
      </c>
      <c r="K191">
        <v>3</v>
      </c>
      <c r="L191">
        <v>470</v>
      </c>
      <c r="M191">
        <v>193</v>
      </c>
      <c r="N191">
        <v>277</v>
      </c>
      <c r="O191">
        <v>65</v>
      </c>
      <c r="P191">
        <v>0.13950231481481482</v>
      </c>
      <c r="Q191">
        <v>0.25700231481481478</v>
      </c>
    </row>
    <row r="192" spans="2:17" hidden="1" x14ac:dyDescent="0.35">
      <c r="B192" s="64">
        <v>42767</v>
      </c>
      <c r="C192" s="64" t="s">
        <v>57</v>
      </c>
      <c r="D192" t="s">
        <v>102</v>
      </c>
      <c r="F192" t="s">
        <v>103</v>
      </c>
      <c r="G192" t="s">
        <v>60</v>
      </c>
      <c r="H192" t="s">
        <v>61</v>
      </c>
      <c r="I192">
        <v>294</v>
      </c>
      <c r="J192">
        <v>294</v>
      </c>
      <c r="K192">
        <v>8</v>
      </c>
      <c r="L192">
        <v>197</v>
      </c>
      <c r="M192">
        <v>108</v>
      </c>
      <c r="N192">
        <v>89</v>
      </c>
      <c r="O192">
        <v>46</v>
      </c>
      <c r="P192">
        <v>0.25216435185185188</v>
      </c>
      <c r="Q192">
        <v>0.17900462962962962</v>
      </c>
    </row>
    <row r="193" spans="2:17" hidden="1" x14ac:dyDescent="0.35">
      <c r="B193" s="64">
        <v>42767</v>
      </c>
      <c r="C193" s="64" t="s">
        <v>57</v>
      </c>
      <c r="D193" t="s">
        <v>104</v>
      </c>
      <c r="F193" t="s">
        <v>105</v>
      </c>
      <c r="G193" t="s">
        <v>60</v>
      </c>
      <c r="H193" t="s">
        <v>61</v>
      </c>
      <c r="I193">
        <v>9</v>
      </c>
      <c r="J193">
        <v>8</v>
      </c>
      <c r="K193">
        <v>1</v>
      </c>
      <c r="L193">
        <v>8</v>
      </c>
      <c r="M193">
        <v>3</v>
      </c>
      <c r="N193">
        <v>5</v>
      </c>
      <c r="O193">
        <v>0</v>
      </c>
      <c r="P193">
        <v>0.26250000000000001</v>
      </c>
      <c r="Q193">
        <v>0</v>
      </c>
    </row>
    <row r="194" spans="2:17" hidden="1" x14ac:dyDescent="0.35">
      <c r="B194" s="64">
        <v>42767</v>
      </c>
      <c r="C194" s="64" t="s">
        <v>57</v>
      </c>
      <c r="D194" t="s">
        <v>106</v>
      </c>
      <c r="F194" t="s">
        <v>107</v>
      </c>
      <c r="G194" t="s">
        <v>60</v>
      </c>
      <c r="H194" t="s">
        <v>61</v>
      </c>
      <c r="I194">
        <v>94</v>
      </c>
      <c r="J194">
        <v>92</v>
      </c>
      <c r="K194">
        <v>0</v>
      </c>
      <c r="L194">
        <v>60</v>
      </c>
      <c r="M194">
        <v>29</v>
      </c>
      <c r="N194">
        <v>31</v>
      </c>
      <c r="O194">
        <v>18</v>
      </c>
      <c r="P194">
        <v>0.18299768518518519</v>
      </c>
      <c r="Q194">
        <v>9.3495370370370368E-2</v>
      </c>
    </row>
    <row r="195" spans="2:17" hidden="1" x14ac:dyDescent="0.35">
      <c r="B195" s="64">
        <v>42795</v>
      </c>
      <c r="C195" s="64" t="s">
        <v>57</v>
      </c>
      <c r="D195" t="s">
        <v>58</v>
      </c>
      <c r="F195" t="s">
        <v>59</v>
      </c>
      <c r="G195" t="s">
        <v>60</v>
      </c>
      <c r="H195" t="s">
        <v>61</v>
      </c>
      <c r="I195">
        <v>456</v>
      </c>
      <c r="J195">
        <v>453</v>
      </c>
      <c r="K195">
        <v>13</v>
      </c>
      <c r="L195">
        <v>259</v>
      </c>
      <c r="M195">
        <v>135</v>
      </c>
      <c r="N195">
        <v>124</v>
      </c>
      <c r="O195">
        <v>203</v>
      </c>
      <c r="P195">
        <v>0.21599537037037039</v>
      </c>
      <c r="Q195">
        <v>0.17666666666666667</v>
      </c>
    </row>
    <row r="196" spans="2:17" hidden="1" x14ac:dyDescent="0.35">
      <c r="B196" s="64">
        <v>42795</v>
      </c>
      <c r="C196" s="64" t="s">
        <v>57</v>
      </c>
      <c r="D196" t="s">
        <v>62</v>
      </c>
      <c r="F196" t="s">
        <v>63</v>
      </c>
      <c r="G196" t="s">
        <v>60</v>
      </c>
      <c r="H196" t="s">
        <v>61</v>
      </c>
      <c r="I196">
        <v>681</v>
      </c>
      <c r="J196">
        <v>681</v>
      </c>
      <c r="K196">
        <v>2</v>
      </c>
      <c r="L196">
        <v>648</v>
      </c>
      <c r="M196">
        <v>120</v>
      </c>
      <c r="N196">
        <v>528</v>
      </c>
      <c r="O196">
        <v>60</v>
      </c>
      <c r="P196">
        <v>0.17549768518518519</v>
      </c>
      <c r="Q196">
        <v>0.34383101851851849</v>
      </c>
    </row>
    <row r="197" spans="2:17" hidden="1" x14ac:dyDescent="0.35">
      <c r="B197" s="64">
        <v>42795</v>
      </c>
      <c r="C197" s="64" t="s">
        <v>57</v>
      </c>
      <c r="D197" t="s">
        <v>64</v>
      </c>
      <c r="F197" t="s">
        <v>65</v>
      </c>
      <c r="G197" t="s">
        <v>60</v>
      </c>
      <c r="H197" t="s">
        <v>61</v>
      </c>
      <c r="I197">
        <v>640</v>
      </c>
      <c r="J197">
        <v>640</v>
      </c>
      <c r="K197">
        <v>7</v>
      </c>
      <c r="L197">
        <v>558</v>
      </c>
      <c r="M197">
        <v>241</v>
      </c>
      <c r="N197">
        <v>317</v>
      </c>
      <c r="O197">
        <v>97</v>
      </c>
      <c r="P197">
        <v>0.12983796296296296</v>
      </c>
      <c r="Q197">
        <v>8.516203703703705E-2</v>
      </c>
    </row>
    <row r="198" spans="2:17" hidden="1" x14ac:dyDescent="0.35">
      <c r="B198" s="64">
        <v>42795</v>
      </c>
      <c r="C198" s="64" t="s">
        <v>57</v>
      </c>
      <c r="D198" t="s">
        <v>66</v>
      </c>
      <c r="F198" t="s">
        <v>67</v>
      </c>
      <c r="G198" t="s">
        <v>60</v>
      </c>
      <c r="H198" t="s">
        <v>61</v>
      </c>
      <c r="I198">
        <v>240</v>
      </c>
      <c r="J198">
        <v>240</v>
      </c>
      <c r="K198">
        <v>2</v>
      </c>
      <c r="L198">
        <v>202</v>
      </c>
      <c r="M198">
        <v>179</v>
      </c>
      <c r="N198">
        <v>23</v>
      </c>
      <c r="O198">
        <v>23</v>
      </c>
      <c r="P198">
        <v>0.20932870370370371</v>
      </c>
      <c r="Q198">
        <v>9.4166666666666662E-2</v>
      </c>
    </row>
    <row r="199" spans="2:17" hidden="1" x14ac:dyDescent="0.35">
      <c r="B199" s="64">
        <v>42795</v>
      </c>
      <c r="C199" s="64" t="s">
        <v>57</v>
      </c>
      <c r="D199" t="s">
        <v>68</v>
      </c>
      <c r="F199" t="s">
        <v>69</v>
      </c>
      <c r="G199" t="s">
        <v>60</v>
      </c>
      <c r="H199" t="s">
        <v>61</v>
      </c>
      <c r="I199">
        <v>272</v>
      </c>
      <c r="J199">
        <v>272</v>
      </c>
      <c r="K199">
        <v>2</v>
      </c>
      <c r="L199">
        <v>236</v>
      </c>
      <c r="M199">
        <v>80</v>
      </c>
      <c r="N199">
        <v>156</v>
      </c>
      <c r="O199">
        <v>26</v>
      </c>
      <c r="P199">
        <v>0.21983796296296296</v>
      </c>
      <c r="Q199">
        <v>0.21283564814814815</v>
      </c>
    </row>
    <row r="200" spans="2:17" hidden="1" x14ac:dyDescent="0.35">
      <c r="B200" s="64">
        <v>42795</v>
      </c>
      <c r="C200" s="64" t="s">
        <v>57</v>
      </c>
      <c r="D200" t="s">
        <v>70</v>
      </c>
      <c r="F200" t="s">
        <v>71</v>
      </c>
      <c r="G200" t="s">
        <v>60</v>
      </c>
      <c r="H200" t="s">
        <v>61</v>
      </c>
      <c r="I200">
        <v>205</v>
      </c>
      <c r="J200">
        <v>205</v>
      </c>
      <c r="K200">
        <v>3</v>
      </c>
      <c r="L200">
        <v>178</v>
      </c>
      <c r="M200">
        <v>71</v>
      </c>
      <c r="N200">
        <v>107</v>
      </c>
      <c r="O200">
        <v>53</v>
      </c>
      <c r="P200">
        <v>0.25650462962962967</v>
      </c>
      <c r="Q200">
        <v>0.21583333333333332</v>
      </c>
    </row>
    <row r="201" spans="2:17" hidden="1" x14ac:dyDescent="0.35">
      <c r="B201" s="64">
        <v>42795</v>
      </c>
      <c r="C201" s="64" t="s">
        <v>57</v>
      </c>
      <c r="D201" t="s">
        <v>72</v>
      </c>
      <c r="F201" t="s">
        <v>73</v>
      </c>
      <c r="G201" t="s">
        <v>60</v>
      </c>
      <c r="H201" t="s">
        <v>61</v>
      </c>
      <c r="I201">
        <v>1541</v>
      </c>
      <c r="J201">
        <v>1539</v>
      </c>
      <c r="K201">
        <v>8</v>
      </c>
      <c r="L201">
        <v>1057</v>
      </c>
      <c r="M201">
        <v>842</v>
      </c>
      <c r="N201">
        <v>215</v>
      </c>
      <c r="O201">
        <v>551</v>
      </c>
      <c r="P201">
        <v>0.26266203703703705</v>
      </c>
      <c r="Q201">
        <v>0.13333333333333333</v>
      </c>
    </row>
    <row r="202" spans="2:17" hidden="1" x14ac:dyDescent="0.35">
      <c r="B202" s="64">
        <v>42795</v>
      </c>
      <c r="C202" s="64" t="s">
        <v>57</v>
      </c>
      <c r="D202" t="s">
        <v>74</v>
      </c>
      <c r="F202" t="s">
        <v>75</v>
      </c>
      <c r="G202" t="s">
        <v>60</v>
      </c>
      <c r="H202" t="s">
        <v>61</v>
      </c>
      <c r="I202">
        <v>696</v>
      </c>
      <c r="J202">
        <v>696</v>
      </c>
      <c r="K202">
        <v>16</v>
      </c>
      <c r="L202">
        <v>644</v>
      </c>
      <c r="M202">
        <v>214</v>
      </c>
      <c r="N202">
        <v>430</v>
      </c>
      <c r="O202">
        <v>78</v>
      </c>
      <c r="P202">
        <v>0.13866898148148146</v>
      </c>
      <c r="Q202">
        <v>8.9166666666666672E-2</v>
      </c>
    </row>
    <row r="203" spans="2:17" hidden="1" x14ac:dyDescent="0.35">
      <c r="B203" s="64">
        <v>42795</v>
      </c>
      <c r="C203" s="64" t="s">
        <v>57</v>
      </c>
      <c r="D203" t="s">
        <v>76</v>
      </c>
      <c r="F203" t="s">
        <v>77</v>
      </c>
      <c r="G203" t="s">
        <v>60</v>
      </c>
      <c r="H203" t="s">
        <v>61</v>
      </c>
      <c r="I203">
        <v>8</v>
      </c>
      <c r="J203">
        <v>8</v>
      </c>
      <c r="K203">
        <v>1</v>
      </c>
      <c r="L203">
        <v>9</v>
      </c>
      <c r="M203">
        <v>4</v>
      </c>
      <c r="N203">
        <v>5</v>
      </c>
      <c r="O203">
        <v>2</v>
      </c>
      <c r="P203">
        <v>0.42216435185185186</v>
      </c>
      <c r="Q203">
        <v>4.9999999999999996E-2</v>
      </c>
    </row>
    <row r="204" spans="2:17" hidden="1" x14ac:dyDescent="0.35">
      <c r="B204" s="64">
        <v>42795</v>
      </c>
      <c r="C204" s="64" t="s">
        <v>57</v>
      </c>
      <c r="D204" t="s">
        <v>78</v>
      </c>
      <c r="F204" t="s">
        <v>79</v>
      </c>
      <c r="G204" t="s">
        <v>60</v>
      </c>
      <c r="H204" t="s">
        <v>61</v>
      </c>
      <c r="I204">
        <v>240</v>
      </c>
      <c r="J204">
        <v>240</v>
      </c>
      <c r="K204">
        <v>4</v>
      </c>
      <c r="L204">
        <v>207</v>
      </c>
      <c r="M204">
        <v>53</v>
      </c>
      <c r="N204">
        <v>154</v>
      </c>
      <c r="O204">
        <v>31</v>
      </c>
      <c r="P204">
        <v>9.3171296296296294E-2</v>
      </c>
      <c r="Q204">
        <v>0.1806712962962963</v>
      </c>
    </row>
    <row r="205" spans="2:17" hidden="1" x14ac:dyDescent="0.35">
      <c r="B205" s="64">
        <v>42795</v>
      </c>
      <c r="C205" s="64" t="s">
        <v>57</v>
      </c>
      <c r="D205" t="s">
        <v>80</v>
      </c>
      <c r="F205" t="s">
        <v>81</v>
      </c>
      <c r="G205" t="s">
        <v>60</v>
      </c>
      <c r="H205" t="s">
        <v>61</v>
      </c>
      <c r="I205">
        <v>284</v>
      </c>
      <c r="J205">
        <v>284</v>
      </c>
      <c r="K205">
        <v>2</v>
      </c>
      <c r="L205">
        <v>226</v>
      </c>
      <c r="M205">
        <v>148</v>
      </c>
      <c r="N205">
        <v>78</v>
      </c>
      <c r="O205">
        <v>49</v>
      </c>
      <c r="P205">
        <v>0.25833333333333336</v>
      </c>
      <c r="Q205">
        <v>0.25650462962962967</v>
      </c>
    </row>
    <row r="206" spans="2:17" x14ac:dyDescent="0.35">
      <c r="B206" s="64">
        <v>42795</v>
      </c>
      <c r="C206" s="64" t="s">
        <v>57</v>
      </c>
      <c r="D206" t="s">
        <v>82</v>
      </c>
      <c r="F206" t="s">
        <v>83</v>
      </c>
      <c r="G206" t="s">
        <v>60</v>
      </c>
      <c r="H206" t="s">
        <v>61</v>
      </c>
      <c r="I206">
        <v>145</v>
      </c>
      <c r="J206">
        <v>145</v>
      </c>
      <c r="K206">
        <v>2</v>
      </c>
      <c r="L206">
        <v>111</v>
      </c>
      <c r="M206">
        <v>58</v>
      </c>
      <c r="N206">
        <v>53</v>
      </c>
      <c r="O206">
        <v>32</v>
      </c>
      <c r="P206">
        <v>0.22483796296296296</v>
      </c>
      <c r="Q206">
        <v>0.21349537037037036</v>
      </c>
    </row>
    <row r="207" spans="2:17" hidden="1" x14ac:dyDescent="0.35">
      <c r="B207" s="64">
        <v>42795</v>
      </c>
      <c r="C207" s="64" t="s">
        <v>57</v>
      </c>
      <c r="D207" t="s">
        <v>84</v>
      </c>
      <c r="F207" t="s">
        <v>85</v>
      </c>
      <c r="G207" t="s">
        <v>60</v>
      </c>
      <c r="H207" t="s">
        <v>61</v>
      </c>
      <c r="I207">
        <v>98</v>
      </c>
      <c r="J207">
        <v>98</v>
      </c>
      <c r="K207">
        <v>1</v>
      </c>
      <c r="L207">
        <v>57</v>
      </c>
      <c r="M207">
        <v>22</v>
      </c>
      <c r="N207">
        <v>35</v>
      </c>
      <c r="O207">
        <v>42</v>
      </c>
      <c r="P207">
        <v>0.1825</v>
      </c>
      <c r="Q207">
        <v>0.17983796296296295</v>
      </c>
    </row>
    <row r="208" spans="2:17" hidden="1" x14ac:dyDescent="0.35">
      <c r="B208" s="64">
        <v>42795</v>
      </c>
      <c r="C208" s="64" t="s">
        <v>57</v>
      </c>
      <c r="D208" t="s">
        <v>86</v>
      </c>
      <c r="F208" t="s">
        <v>87</v>
      </c>
      <c r="G208" t="s">
        <v>60</v>
      </c>
      <c r="H208" t="s">
        <v>61</v>
      </c>
      <c r="I208">
        <v>434</v>
      </c>
      <c r="J208">
        <v>434</v>
      </c>
      <c r="K208">
        <v>3</v>
      </c>
      <c r="L208">
        <v>399</v>
      </c>
      <c r="M208">
        <v>144</v>
      </c>
      <c r="N208">
        <v>255</v>
      </c>
      <c r="O208">
        <v>30</v>
      </c>
      <c r="P208">
        <v>0.13317129629629629</v>
      </c>
      <c r="Q208">
        <v>0.13883101851851851</v>
      </c>
    </row>
    <row r="209" spans="2:17" hidden="1" x14ac:dyDescent="0.35">
      <c r="B209" s="64">
        <v>42795</v>
      </c>
      <c r="C209" s="64" t="s">
        <v>57</v>
      </c>
      <c r="D209" t="s">
        <v>88</v>
      </c>
      <c r="F209" t="s">
        <v>89</v>
      </c>
      <c r="G209" t="s">
        <v>60</v>
      </c>
      <c r="H209" t="s">
        <v>61</v>
      </c>
      <c r="I209">
        <v>105</v>
      </c>
      <c r="J209">
        <v>104</v>
      </c>
      <c r="K209">
        <v>4</v>
      </c>
      <c r="L209">
        <v>74</v>
      </c>
      <c r="M209">
        <v>48</v>
      </c>
      <c r="N209">
        <v>26</v>
      </c>
      <c r="O209">
        <v>36</v>
      </c>
      <c r="P209">
        <v>0.22233796296296296</v>
      </c>
      <c r="Q209">
        <v>0.3031712962962963</v>
      </c>
    </row>
    <row r="210" spans="2:17" hidden="1" x14ac:dyDescent="0.35">
      <c r="B210" s="64">
        <v>42795</v>
      </c>
      <c r="C210" s="64" t="s">
        <v>57</v>
      </c>
      <c r="D210" t="s">
        <v>90</v>
      </c>
      <c r="F210" t="s">
        <v>91</v>
      </c>
      <c r="G210" t="s">
        <v>60</v>
      </c>
      <c r="H210" t="s">
        <v>61</v>
      </c>
      <c r="I210">
        <v>361</v>
      </c>
      <c r="J210">
        <v>358</v>
      </c>
      <c r="K210">
        <v>10</v>
      </c>
      <c r="L210">
        <v>324</v>
      </c>
      <c r="M210">
        <v>164</v>
      </c>
      <c r="N210">
        <v>160</v>
      </c>
      <c r="O210">
        <v>54</v>
      </c>
      <c r="P210">
        <v>0.21583333333333332</v>
      </c>
      <c r="Q210">
        <v>0.17866898148148147</v>
      </c>
    </row>
    <row r="211" spans="2:17" hidden="1" x14ac:dyDescent="0.35">
      <c r="B211" s="64">
        <v>42795</v>
      </c>
      <c r="C211" s="64" t="s">
        <v>57</v>
      </c>
      <c r="D211" t="s">
        <v>92</v>
      </c>
      <c r="F211" t="s">
        <v>93</v>
      </c>
      <c r="G211" t="s">
        <v>60</v>
      </c>
      <c r="H211" t="s">
        <v>61</v>
      </c>
      <c r="I211">
        <v>384</v>
      </c>
      <c r="J211">
        <v>384</v>
      </c>
      <c r="K211">
        <v>14</v>
      </c>
      <c r="L211">
        <v>346</v>
      </c>
      <c r="M211">
        <v>265</v>
      </c>
      <c r="N211">
        <v>81</v>
      </c>
      <c r="O211">
        <v>61</v>
      </c>
      <c r="P211">
        <v>0.2543287037037037</v>
      </c>
      <c r="Q211">
        <v>0.13616898148148149</v>
      </c>
    </row>
    <row r="212" spans="2:17" hidden="1" x14ac:dyDescent="0.35">
      <c r="B212" s="64">
        <v>42795</v>
      </c>
      <c r="C212" s="64" t="s">
        <v>57</v>
      </c>
      <c r="D212" t="s">
        <v>94</v>
      </c>
      <c r="F212" t="s">
        <v>95</v>
      </c>
      <c r="G212" t="s">
        <v>60</v>
      </c>
      <c r="H212" t="s">
        <v>61</v>
      </c>
      <c r="I212">
        <v>369</v>
      </c>
      <c r="J212">
        <v>369</v>
      </c>
      <c r="K212">
        <v>1</v>
      </c>
      <c r="L212">
        <v>316</v>
      </c>
      <c r="M212">
        <v>155</v>
      </c>
      <c r="N212">
        <v>161</v>
      </c>
      <c r="O212">
        <v>99</v>
      </c>
      <c r="P212">
        <v>0.21033564814814817</v>
      </c>
      <c r="Q212">
        <v>9.9004629629629637E-2</v>
      </c>
    </row>
    <row r="213" spans="2:17" hidden="1" x14ac:dyDescent="0.35">
      <c r="B213" s="64">
        <v>42795</v>
      </c>
      <c r="C213" s="64" t="s">
        <v>57</v>
      </c>
      <c r="D213" t="s">
        <v>96</v>
      </c>
      <c r="F213" t="s">
        <v>97</v>
      </c>
      <c r="G213" t="s">
        <v>60</v>
      </c>
      <c r="H213" t="s">
        <v>61</v>
      </c>
      <c r="I213">
        <v>463</v>
      </c>
      <c r="J213">
        <v>463</v>
      </c>
      <c r="K213">
        <v>5</v>
      </c>
      <c r="L213">
        <v>471</v>
      </c>
      <c r="M213">
        <v>315</v>
      </c>
      <c r="N213">
        <v>156</v>
      </c>
      <c r="O213">
        <v>46</v>
      </c>
      <c r="P213">
        <v>0.25</v>
      </c>
      <c r="Q213">
        <v>0.20833333333333334</v>
      </c>
    </row>
    <row r="214" spans="2:17" hidden="1" x14ac:dyDescent="0.35">
      <c r="B214" s="64">
        <v>42795</v>
      </c>
      <c r="C214" s="64" t="s">
        <v>57</v>
      </c>
      <c r="D214" t="s">
        <v>98</v>
      </c>
      <c r="F214" t="s">
        <v>99</v>
      </c>
      <c r="G214" t="s">
        <v>60</v>
      </c>
      <c r="H214" t="s">
        <v>61</v>
      </c>
      <c r="I214">
        <v>587</v>
      </c>
      <c r="J214">
        <v>587</v>
      </c>
      <c r="K214">
        <v>2</v>
      </c>
      <c r="L214">
        <v>492</v>
      </c>
      <c r="M214">
        <v>259</v>
      </c>
      <c r="N214">
        <v>233</v>
      </c>
      <c r="O214">
        <v>81</v>
      </c>
      <c r="P214">
        <v>0.2543287037037037</v>
      </c>
      <c r="Q214">
        <v>0.12866898148148148</v>
      </c>
    </row>
    <row r="215" spans="2:17" hidden="1" x14ac:dyDescent="0.35">
      <c r="B215" s="64">
        <v>42795</v>
      </c>
      <c r="C215" s="64" t="s">
        <v>57</v>
      </c>
      <c r="D215" t="s">
        <v>100</v>
      </c>
      <c r="F215" t="s">
        <v>101</v>
      </c>
      <c r="G215" t="s">
        <v>60</v>
      </c>
      <c r="H215" t="s">
        <v>61</v>
      </c>
      <c r="I215">
        <v>505</v>
      </c>
      <c r="J215">
        <v>504</v>
      </c>
      <c r="K215">
        <v>4</v>
      </c>
      <c r="L215">
        <v>438</v>
      </c>
      <c r="M215">
        <v>173</v>
      </c>
      <c r="N215">
        <v>265</v>
      </c>
      <c r="O215">
        <v>88</v>
      </c>
      <c r="P215">
        <v>0.16866898148148149</v>
      </c>
      <c r="Q215">
        <v>0.29400462962962964</v>
      </c>
    </row>
    <row r="216" spans="2:17" hidden="1" x14ac:dyDescent="0.35">
      <c r="B216" s="64">
        <v>42795</v>
      </c>
      <c r="C216" s="64" t="s">
        <v>57</v>
      </c>
      <c r="D216" t="s">
        <v>102</v>
      </c>
      <c r="F216" t="s">
        <v>103</v>
      </c>
      <c r="G216" t="s">
        <v>60</v>
      </c>
      <c r="H216" t="s">
        <v>61</v>
      </c>
      <c r="I216">
        <v>342</v>
      </c>
      <c r="J216">
        <v>338</v>
      </c>
      <c r="K216">
        <v>5</v>
      </c>
      <c r="L216">
        <v>248</v>
      </c>
      <c r="M216">
        <v>118</v>
      </c>
      <c r="N216">
        <v>130</v>
      </c>
      <c r="O216">
        <v>73</v>
      </c>
      <c r="P216">
        <v>0.21983796296296296</v>
      </c>
      <c r="Q216">
        <v>0.21266203703703704</v>
      </c>
    </row>
    <row r="217" spans="2:17" hidden="1" x14ac:dyDescent="0.35">
      <c r="B217" s="64">
        <v>42795</v>
      </c>
      <c r="C217" s="64" t="s">
        <v>57</v>
      </c>
      <c r="D217" t="s">
        <v>104</v>
      </c>
      <c r="F217" t="s">
        <v>105</v>
      </c>
      <c r="G217" t="s">
        <v>60</v>
      </c>
      <c r="H217" t="s">
        <v>61</v>
      </c>
      <c r="I217">
        <v>11</v>
      </c>
      <c r="J217">
        <v>8</v>
      </c>
      <c r="K217">
        <v>2</v>
      </c>
      <c r="L217">
        <v>11</v>
      </c>
      <c r="M217">
        <v>0</v>
      </c>
      <c r="N217">
        <v>11</v>
      </c>
      <c r="O217">
        <v>0</v>
      </c>
      <c r="P217">
        <v>0.13866898148148146</v>
      </c>
      <c r="Q217">
        <v>0</v>
      </c>
    </row>
    <row r="218" spans="2:17" hidden="1" x14ac:dyDescent="0.35">
      <c r="B218" s="64">
        <v>42795</v>
      </c>
      <c r="C218" s="64" t="s">
        <v>57</v>
      </c>
      <c r="D218" t="s">
        <v>106</v>
      </c>
      <c r="F218" t="s">
        <v>107</v>
      </c>
      <c r="G218" t="s">
        <v>60</v>
      </c>
      <c r="H218" t="s">
        <v>61</v>
      </c>
      <c r="I218">
        <v>85</v>
      </c>
      <c r="J218">
        <v>84</v>
      </c>
      <c r="K218">
        <v>1</v>
      </c>
      <c r="L218">
        <v>84</v>
      </c>
      <c r="M218">
        <v>32</v>
      </c>
      <c r="N218">
        <v>52</v>
      </c>
      <c r="O218">
        <v>10</v>
      </c>
      <c r="P218">
        <v>0.16966435185185183</v>
      </c>
      <c r="Q218">
        <v>0.125</v>
      </c>
    </row>
    <row r="219" spans="2:17" hidden="1" x14ac:dyDescent="0.35">
      <c r="B219" s="64">
        <v>42826</v>
      </c>
      <c r="C219" s="64" t="s">
        <v>57</v>
      </c>
      <c r="D219" t="s">
        <v>58</v>
      </c>
      <c r="F219" t="s">
        <v>59</v>
      </c>
      <c r="G219" t="s">
        <v>60</v>
      </c>
      <c r="H219" t="s">
        <v>61</v>
      </c>
      <c r="I219">
        <v>468</v>
      </c>
      <c r="J219">
        <v>466</v>
      </c>
      <c r="K219">
        <v>19</v>
      </c>
      <c r="L219">
        <v>248</v>
      </c>
      <c r="M219">
        <v>130</v>
      </c>
      <c r="N219">
        <v>118</v>
      </c>
      <c r="O219">
        <v>166</v>
      </c>
      <c r="P219" s="65">
        <v>0.18266203703703701</v>
      </c>
      <c r="Q219" s="65">
        <v>0.18233796296296298</v>
      </c>
    </row>
    <row r="220" spans="2:17" hidden="1" x14ac:dyDescent="0.35">
      <c r="B220" s="64">
        <v>42826</v>
      </c>
      <c r="C220" s="64" t="s">
        <v>57</v>
      </c>
      <c r="D220" t="s">
        <v>62</v>
      </c>
      <c r="F220" t="s">
        <v>63</v>
      </c>
      <c r="G220" t="s">
        <v>60</v>
      </c>
      <c r="H220" t="s">
        <v>61</v>
      </c>
      <c r="I220">
        <v>1041</v>
      </c>
      <c r="J220">
        <v>1040</v>
      </c>
      <c r="K220">
        <v>10</v>
      </c>
      <c r="L220">
        <v>940</v>
      </c>
      <c r="M220">
        <v>138</v>
      </c>
      <c r="N220">
        <v>802</v>
      </c>
      <c r="O220">
        <v>62</v>
      </c>
      <c r="P220" s="65">
        <v>0.13983796296296297</v>
      </c>
      <c r="Q220" s="65">
        <v>0.21283564814814815</v>
      </c>
    </row>
    <row r="221" spans="2:17" hidden="1" x14ac:dyDescent="0.35">
      <c r="B221" s="64">
        <v>42826</v>
      </c>
      <c r="C221" s="64" t="s">
        <v>57</v>
      </c>
      <c r="D221" t="s">
        <v>64</v>
      </c>
      <c r="F221" t="s">
        <v>65</v>
      </c>
      <c r="G221" t="s">
        <v>60</v>
      </c>
      <c r="H221" t="s">
        <v>61</v>
      </c>
      <c r="I221">
        <v>518</v>
      </c>
      <c r="J221">
        <v>518</v>
      </c>
      <c r="K221">
        <v>10</v>
      </c>
      <c r="L221">
        <v>450</v>
      </c>
      <c r="M221">
        <v>167</v>
      </c>
      <c r="N221">
        <v>283</v>
      </c>
      <c r="O221">
        <v>57</v>
      </c>
      <c r="P221" s="65">
        <v>0.12950231481481481</v>
      </c>
      <c r="Q221" s="65">
        <v>9.8171296296296298E-2</v>
      </c>
    </row>
    <row r="222" spans="2:17" hidden="1" x14ac:dyDescent="0.35">
      <c r="B222" s="64">
        <v>42826</v>
      </c>
      <c r="C222" s="64" t="s">
        <v>57</v>
      </c>
      <c r="D222" t="s">
        <v>66</v>
      </c>
      <c r="F222" t="s">
        <v>67</v>
      </c>
      <c r="G222" t="s">
        <v>60</v>
      </c>
      <c r="H222" t="s">
        <v>61</v>
      </c>
      <c r="I222">
        <v>209</v>
      </c>
      <c r="J222">
        <v>209</v>
      </c>
      <c r="K222">
        <v>2</v>
      </c>
      <c r="L222">
        <v>195</v>
      </c>
      <c r="M222">
        <v>178</v>
      </c>
      <c r="N222">
        <v>17</v>
      </c>
      <c r="O222">
        <v>26</v>
      </c>
      <c r="P222" s="65">
        <v>0.25700231481481478</v>
      </c>
      <c r="Q222" s="65">
        <v>8.7164351851851854E-2</v>
      </c>
    </row>
    <row r="223" spans="2:17" hidden="1" x14ac:dyDescent="0.35">
      <c r="B223" s="64">
        <v>42826</v>
      </c>
      <c r="C223" s="64" t="s">
        <v>57</v>
      </c>
      <c r="D223" t="s">
        <v>68</v>
      </c>
      <c r="F223" t="s">
        <v>69</v>
      </c>
      <c r="G223" t="s">
        <v>60</v>
      </c>
      <c r="H223" t="s">
        <v>61</v>
      </c>
      <c r="I223">
        <v>311</v>
      </c>
      <c r="J223">
        <v>311</v>
      </c>
      <c r="K223">
        <v>2</v>
      </c>
      <c r="L223">
        <v>332</v>
      </c>
      <c r="M223">
        <v>56</v>
      </c>
      <c r="N223">
        <v>276</v>
      </c>
      <c r="O223">
        <v>11</v>
      </c>
      <c r="P223" s="65">
        <v>0.17833333333333334</v>
      </c>
      <c r="Q223" s="65">
        <v>0.12950231481481481</v>
      </c>
    </row>
    <row r="224" spans="2:17" hidden="1" x14ac:dyDescent="0.35">
      <c r="B224" s="64">
        <v>42826</v>
      </c>
      <c r="C224" s="64" t="s">
        <v>57</v>
      </c>
      <c r="D224" t="s">
        <v>70</v>
      </c>
      <c r="F224" t="s">
        <v>71</v>
      </c>
      <c r="G224" t="s">
        <v>60</v>
      </c>
      <c r="H224" t="s">
        <v>61</v>
      </c>
      <c r="I224">
        <v>154</v>
      </c>
      <c r="J224">
        <v>154</v>
      </c>
      <c r="K224">
        <v>4</v>
      </c>
      <c r="L224">
        <v>107</v>
      </c>
      <c r="M224">
        <v>41</v>
      </c>
      <c r="N224">
        <v>66</v>
      </c>
      <c r="O224">
        <v>24</v>
      </c>
      <c r="P224" s="65">
        <v>0.255</v>
      </c>
      <c r="Q224" s="65">
        <v>0.21533564814814812</v>
      </c>
    </row>
    <row r="225" spans="2:17" hidden="1" x14ac:dyDescent="0.35">
      <c r="B225" s="64">
        <v>42826</v>
      </c>
      <c r="C225" s="64" t="s">
        <v>57</v>
      </c>
      <c r="D225" t="s">
        <v>72</v>
      </c>
      <c r="F225" t="s">
        <v>73</v>
      </c>
      <c r="G225" t="s">
        <v>60</v>
      </c>
      <c r="H225" t="s">
        <v>61</v>
      </c>
      <c r="I225">
        <v>1244</v>
      </c>
      <c r="J225">
        <v>1243</v>
      </c>
      <c r="K225">
        <v>8</v>
      </c>
      <c r="L225">
        <v>794</v>
      </c>
      <c r="M225">
        <v>630</v>
      </c>
      <c r="N225">
        <v>164</v>
      </c>
      <c r="O225">
        <v>392</v>
      </c>
      <c r="P225" s="65">
        <v>0.26516203703703706</v>
      </c>
      <c r="Q225" s="65">
        <v>9.7835648148148158E-2</v>
      </c>
    </row>
    <row r="226" spans="2:17" hidden="1" x14ac:dyDescent="0.35">
      <c r="B226" s="64">
        <v>42826</v>
      </c>
      <c r="C226" s="64" t="s">
        <v>57</v>
      </c>
      <c r="D226" t="s">
        <v>74</v>
      </c>
      <c r="F226" t="s">
        <v>75</v>
      </c>
      <c r="G226" t="s">
        <v>60</v>
      </c>
      <c r="H226" t="s">
        <v>61</v>
      </c>
      <c r="I226">
        <v>747</v>
      </c>
      <c r="J226">
        <v>746</v>
      </c>
      <c r="K226">
        <v>12</v>
      </c>
      <c r="L226">
        <v>635</v>
      </c>
      <c r="M226">
        <v>180</v>
      </c>
      <c r="N226">
        <v>455</v>
      </c>
      <c r="O226">
        <v>78</v>
      </c>
      <c r="P226" s="65">
        <v>9.7337962962962973E-2</v>
      </c>
      <c r="Q226" s="65">
        <v>8.5833333333333331E-2</v>
      </c>
    </row>
    <row r="227" spans="2:17" hidden="1" x14ac:dyDescent="0.35">
      <c r="B227" s="64">
        <v>42826</v>
      </c>
      <c r="C227" s="64" t="s">
        <v>57</v>
      </c>
      <c r="D227" t="s">
        <v>76</v>
      </c>
      <c r="F227" t="s">
        <v>77</v>
      </c>
      <c r="G227" t="s">
        <v>60</v>
      </c>
      <c r="H227" t="s">
        <v>61</v>
      </c>
      <c r="I227">
        <v>3</v>
      </c>
      <c r="J227">
        <v>3</v>
      </c>
      <c r="K227">
        <v>0</v>
      </c>
      <c r="L227">
        <v>2</v>
      </c>
      <c r="M227">
        <v>1</v>
      </c>
      <c r="N227">
        <v>1</v>
      </c>
      <c r="O227">
        <v>0</v>
      </c>
      <c r="P227" s="65">
        <v>0.17500000000000002</v>
      </c>
      <c r="Q227" s="65">
        <v>0</v>
      </c>
    </row>
    <row r="228" spans="2:17" hidden="1" x14ac:dyDescent="0.35">
      <c r="B228" s="64">
        <v>42826</v>
      </c>
      <c r="C228" s="64" t="s">
        <v>57</v>
      </c>
      <c r="D228" t="s">
        <v>78</v>
      </c>
      <c r="F228" t="s">
        <v>79</v>
      </c>
      <c r="G228" t="s">
        <v>60</v>
      </c>
      <c r="H228" t="s">
        <v>61</v>
      </c>
      <c r="I228">
        <v>253</v>
      </c>
      <c r="J228">
        <v>252</v>
      </c>
      <c r="K228">
        <v>3</v>
      </c>
      <c r="L228">
        <v>221</v>
      </c>
      <c r="M228">
        <v>60</v>
      </c>
      <c r="N228">
        <v>161</v>
      </c>
      <c r="O228">
        <v>19</v>
      </c>
      <c r="P228" s="65">
        <v>0.12666666666666668</v>
      </c>
      <c r="Q228" s="65">
        <v>0.13549768518518518</v>
      </c>
    </row>
    <row r="229" spans="2:17" hidden="1" x14ac:dyDescent="0.35">
      <c r="B229" s="64">
        <v>42826</v>
      </c>
      <c r="C229" s="64" t="s">
        <v>57</v>
      </c>
      <c r="D229" t="s">
        <v>80</v>
      </c>
      <c r="F229" t="s">
        <v>81</v>
      </c>
      <c r="G229" t="s">
        <v>60</v>
      </c>
      <c r="H229" t="s">
        <v>61</v>
      </c>
      <c r="I229">
        <v>278</v>
      </c>
      <c r="J229">
        <v>278</v>
      </c>
      <c r="K229">
        <v>4</v>
      </c>
      <c r="L229">
        <v>221</v>
      </c>
      <c r="M229">
        <v>168</v>
      </c>
      <c r="N229">
        <v>53</v>
      </c>
      <c r="O229">
        <v>46</v>
      </c>
      <c r="P229" s="65">
        <v>0.26033564814814814</v>
      </c>
      <c r="Q229" s="65">
        <v>0.26549768518518518</v>
      </c>
    </row>
    <row r="230" spans="2:17" x14ac:dyDescent="0.35">
      <c r="B230" s="64">
        <v>42826</v>
      </c>
      <c r="C230" s="64" t="s">
        <v>57</v>
      </c>
      <c r="D230" t="s">
        <v>82</v>
      </c>
      <c r="F230" t="s">
        <v>83</v>
      </c>
      <c r="G230" t="s">
        <v>60</v>
      </c>
      <c r="H230" t="s">
        <v>61</v>
      </c>
      <c r="I230">
        <v>88</v>
      </c>
      <c r="J230">
        <v>88</v>
      </c>
      <c r="K230">
        <v>1</v>
      </c>
      <c r="L230">
        <v>79</v>
      </c>
      <c r="M230">
        <v>59</v>
      </c>
      <c r="N230">
        <v>20</v>
      </c>
      <c r="O230">
        <v>20</v>
      </c>
      <c r="P230" s="65">
        <v>0.29549768518518521</v>
      </c>
      <c r="Q230" s="65">
        <v>0.3075</v>
      </c>
    </row>
    <row r="231" spans="2:17" hidden="1" x14ac:dyDescent="0.35">
      <c r="B231" s="64">
        <v>42826</v>
      </c>
      <c r="C231" s="64" t="s">
        <v>57</v>
      </c>
      <c r="D231" t="s">
        <v>84</v>
      </c>
      <c r="F231" t="s">
        <v>85</v>
      </c>
      <c r="G231" t="s">
        <v>60</v>
      </c>
      <c r="H231" t="s">
        <v>61</v>
      </c>
      <c r="I231">
        <v>84</v>
      </c>
      <c r="J231">
        <v>83</v>
      </c>
      <c r="K231">
        <v>2</v>
      </c>
      <c r="L231">
        <v>50</v>
      </c>
      <c r="M231">
        <v>23</v>
      </c>
      <c r="N231">
        <v>27</v>
      </c>
      <c r="O231">
        <v>28</v>
      </c>
      <c r="P231" s="65">
        <v>0.14133101851851851</v>
      </c>
      <c r="Q231" s="65">
        <v>0.16900462962962962</v>
      </c>
    </row>
    <row r="232" spans="2:17" hidden="1" x14ac:dyDescent="0.35">
      <c r="B232" s="64">
        <v>42826</v>
      </c>
      <c r="C232" s="64" t="s">
        <v>57</v>
      </c>
      <c r="D232" t="s">
        <v>86</v>
      </c>
      <c r="F232" t="s">
        <v>87</v>
      </c>
      <c r="G232" t="s">
        <v>60</v>
      </c>
      <c r="H232" t="s">
        <v>61</v>
      </c>
      <c r="I232">
        <v>307</v>
      </c>
      <c r="J232">
        <v>307</v>
      </c>
      <c r="K232">
        <v>4</v>
      </c>
      <c r="L232">
        <v>296</v>
      </c>
      <c r="M232">
        <v>97</v>
      </c>
      <c r="N232">
        <v>199</v>
      </c>
      <c r="O232">
        <v>33</v>
      </c>
      <c r="P232" s="65">
        <v>0.13817129629629629</v>
      </c>
      <c r="Q232" s="65">
        <v>0.20833333333333334</v>
      </c>
    </row>
    <row r="233" spans="2:17" hidden="1" x14ac:dyDescent="0.35">
      <c r="B233" s="64">
        <v>42826</v>
      </c>
      <c r="C233" s="64" t="s">
        <v>57</v>
      </c>
      <c r="D233" t="s">
        <v>88</v>
      </c>
      <c r="F233" t="s">
        <v>89</v>
      </c>
      <c r="G233" t="s">
        <v>60</v>
      </c>
      <c r="H233" t="s">
        <v>61</v>
      </c>
      <c r="I233">
        <v>66</v>
      </c>
      <c r="J233">
        <v>66</v>
      </c>
      <c r="K233">
        <v>0</v>
      </c>
      <c r="L233">
        <v>49</v>
      </c>
      <c r="M233">
        <v>36</v>
      </c>
      <c r="N233">
        <v>13</v>
      </c>
      <c r="O233">
        <v>21</v>
      </c>
      <c r="P233" s="65">
        <v>0.37700231481481478</v>
      </c>
      <c r="Q233" s="65">
        <v>0.29400462962962964</v>
      </c>
    </row>
    <row r="234" spans="2:17" hidden="1" x14ac:dyDescent="0.35">
      <c r="B234" s="64">
        <v>42826</v>
      </c>
      <c r="C234" s="64" t="s">
        <v>57</v>
      </c>
      <c r="D234" t="s">
        <v>90</v>
      </c>
      <c r="F234" t="s">
        <v>91</v>
      </c>
      <c r="G234" t="s">
        <v>60</v>
      </c>
      <c r="H234" t="s">
        <v>61</v>
      </c>
      <c r="I234">
        <v>294</v>
      </c>
      <c r="J234">
        <v>294</v>
      </c>
      <c r="K234">
        <v>5</v>
      </c>
      <c r="L234">
        <v>235</v>
      </c>
      <c r="M234">
        <v>88</v>
      </c>
      <c r="N234">
        <v>147</v>
      </c>
      <c r="O234">
        <v>46</v>
      </c>
      <c r="P234" s="65">
        <v>0.21416666666666664</v>
      </c>
      <c r="Q234" s="65">
        <v>0.13950231481481482</v>
      </c>
    </row>
    <row r="235" spans="2:17" hidden="1" x14ac:dyDescent="0.35">
      <c r="B235" s="64">
        <v>42826</v>
      </c>
      <c r="C235" s="64" t="s">
        <v>57</v>
      </c>
      <c r="D235" t="s">
        <v>92</v>
      </c>
      <c r="F235" t="s">
        <v>93</v>
      </c>
      <c r="G235" t="s">
        <v>60</v>
      </c>
      <c r="H235" t="s">
        <v>61</v>
      </c>
      <c r="I235">
        <v>409</v>
      </c>
      <c r="J235">
        <v>409</v>
      </c>
      <c r="K235">
        <v>9</v>
      </c>
      <c r="L235">
        <v>309</v>
      </c>
      <c r="M235">
        <v>229</v>
      </c>
      <c r="N235">
        <v>80</v>
      </c>
      <c r="O235">
        <v>68</v>
      </c>
      <c r="P235" s="65">
        <v>0.26133101851851853</v>
      </c>
      <c r="Q235" s="65">
        <v>0.12666666666666668</v>
      </c>
    </row>
    <row r="236" spans="2:17" hidden="1" x14ac:dyDescent="0.35">
      <c r="B236" s="64">
        <v>42826</v>
      </c>
      <c r="C236" s="64" t="s">
        <v>57</v>
      </c>
      <c r="D236" t="s">
        <v>94</v>
      </c>
      <c r="F236" t="s">
        <v>95</v>
      </c>
      <c r="G236" t="s">
        <v>60</v>
      </c>
      <c r="H236" t="s">
        <v>61</v>
      </c>
      <c r="I236">
        <v>309</v>
      </c>
      <c r="J236">
        <v>309</v>
      </c>
      <c r="K236">
        <v>1</v>
      </c>
      <c r="L236">
        <v>234</v>
      </c>
      <c r="M236">
        <v>131</v>
      </c>
      <c r="N236">
        <v>103</v>
      </c>
      <c r="O236">
        <v>58</v>
      </c>
      <c r="P236" s="65">
        <v>0.21016203703703704</v>
      </c>
      <c r="Q236" s="65">
        <v>0.12766203703703705</v>
      </c>
    </row>
    <row r="237" spans="2:17" hidden="1" x14ac:dyDescent="0.35">
      <c r="B237" s="64">
        <v>42826</v>
      </c>
      <c r="C237" s="64" t="s">
        <v>57</v>
      </c>
      <c r="D237" t="s">
        <v>96</v>
      </c>
      <c r="F237" t="s">
        <v>97</v>
      </c>
      <c r="G237" t="s">
        <v>60</v>
      </c>
      <c r="H237" t="s">
        <v>61</v>
      </c>
      <c r="I237">
        <v>312</v>
      </c>
      <c r="J237">
        <v>312</v>
      </c>
      <c r="K237">
        <v>4</v>
      </c>
      <c r="L237">
        <v>307</v>
      </c>
      <c r="M237">
        <v>199</v>
      </c>
      <c r="N237">
        <v>108</v>
      </c>
      <c r="O237">
        <v>28</v>
      </c>
      <c r="P237" s="65">
        <v>0.22033564814814813</v>
      </c>
      <c r="Q237" s="65">
        <v>0.26016203703703705</v>
      </c>
    </row>
    <row r="238" spans="2:17" hidden="1" x14ac:dyDescent="0.35">
      <c r="B238" s="64">
        <v>42826</v>
      </c>
      <c r="C238" s="64" t="s">
        <v>57</v>
      </c>
      <c r="D238" t="s">
        <v>98</v>
      </c>
      <c r="F238" t="s">
        <v>99</v>
      </c>
      <c r="G238" t="s">
        <v>60</v>
      </c>
      <c r="H238" t="s">
        <v>61</v>
      </c>
      <c r="I238">
        <v>508</v>
      </c>
      <c r="J238">
        <v>508</v>
      </c>
      <c r="K238">
        <v>6</v>
      </c>
      <c r="L238">
        <v>491</v>
      </c>
      <c r="M238">
        <v>242</v>
      </c>
      <c r="N238">
        <v>249</v>
      </c>
      <c r="O238">
        <v>57</v>
      </c>
      <c r="P238" s="65">
        <v>0.25516203703703705</v>
      </c>
      <c r="Q238" s="65">
        <v>0.16666666666666666</v>
      </c>
    </row>
    <row r="239" spans="2:17" hidden="1" x14ac:dyDescent="0.35">
      <c r="B239" s="64">
        <v>42826</v>
      </c>
      <c r="C239" s="64" t="s">
        <v>57</v>
      </c>
      <c r="D239" t="s">
        <v>100</v>
      </c>
      <c r="F239" t="s">
        <v>101</v>
      </c>
      <c r="G239" t="s">
        <v>60</v>
      </c>
      <c r="H239" t="s">
        <v>61</v>
      </c>
      <c r="I239">
        <v>590</v>
      </c>
      <c r="J239">
        <v>590</v>
      </c>
      <c r="K239">
        <v>2</v>
      </c>
      <c r="L239">
        <v>480</v>
      </c>
      <c r="M239">
        <v>184</v>
      </c>
      <c r="N239">
        <v>296</v>
      </c>
      <c r="O239">
        <v>72</v>
      </c>
      <c r="P239" s="65">
        <v>0.13866898148148146</v>
      </c>
      <c r="Q239" s="65">
        <v>0.25317129629629631</v>
      </c>
    </row>
    <row r="240" spans="2:17" hidden="1" x14ac:dyDescent="0.35">
      <c r="B240" s="64">
        <v>42826</v>
      </c>
      <c r="C240" s="64" t="s">
        <v>57</v>
      </c>
      <c r="D240" t="s">
        <v>102</v>
      </c>
      <c r="F240" t="s">
        <v>103</v>
      </c>
      <c r="G240" t="s">
        <v>60</v>
      </c>
      <c r="H240" t="s">
        <v>61</v>
      </c>
      <c r="I240">
        <v>272</v>
      </c>
      <c r="J240">
        <v>228</v>
      </c>
      <c r="K240">
        <v>2</v>
      </c>
      <c r="L240">
        <v>201</v>
      </c>
      <c r="M240">
        <v>94</v>
      </c>
      <c r="N240">
        <v>107</v>
      </c>
      <c r="O240">
        <v>51</v>
      </c>
      <c r="P240" s="65">
        <v>0.25349537037037034</v>
      </c>
      <c r="Q240" s="65">
        <v>0.20833333333333334</v>
      </c>
    </row>
    <row r="241" spans="2:17" hidden="1" x14ac:dyDescent="0.35">
      <c r="B241" s="64">
        <v>42826</v>
      </c>
      <c r="C241" s="64" t="s">
        <v>57</v>
      </c>
      <c r="D241" t="s">
        <v>104</v>
      </c>
      <c r="F241" t="s">
        <v>105</v>
      </c>
      <c r="G241" t="s">
        <v>60</v>
      </c>
      <c r="H241" t="s">
        <v>61</v>
      </c>
      <c r="I241">
        <v>7</v>
      </c>
      <c r="J241">
        <v>7</v>
      </c>
      <c r="K241">
        <v>0</v>
      </c>
      <c r="L241">
        <v>5</v>
      </c>
      <c r="M241">
        <v>2</v>
      </c>
      <c r="N241">
        <v>3</v>
      </c>
      <c r="O241">
        <v>0</v>
      </c>
      <c r="P241" s="65">
        <v>0.30166666666666669</v>
      </c>
      <c r="Q241" s="65">
        <v>0</v>
      </c>
    </row>
    <row r="242" spans="2:17" hidden="1" x14ac:dyDescent="0.35">
      <c r="B242" s="64">
        <v>42826</v>
      </c>
      <c r="C242" s="64" t="s">
        <v>57</v>
      </c>
      <c r="D242" t="s">
        <v>106</v>
      </c>
      <c r="F242" t="s">
        <v>107</v>
      </c>
      <c r="G242" t="s">
        <v>60</v>
      </c>
      <c r="H242" t="s">
        <v>61</v>
      </c>
      <c r="I242">
        <v>115</v>
      </c>
      <c r="J242">
        <v>114</v>
      </c>
      <c r="K242">
        <v>2</v>
      </c>
      <c r="L242">
        <v>83</v>
      </c>
      <c r="M242">
        <v>34</v>
      </c>
      <c r="N242">
        <v>49</v>
      </c>
      <c r="O242">
        <v>23</v>
      </c>
      <c r="P242" s="65">
        <v>0.17916666666666667</v>
      </c>
      <c r="Q242" s="65">
        <v>0.16950231481481481</v>
      </c>
    </row>
    <row r="243" spans="2:17" hidden="1" x14ac:dyDescent="0.35">
      <c r="B243" s="64">
        <v>42856</v>
      </c>
      <c r="C243" s="64" t="s">
        <v>57</v>
      </c>
      <c r="D243" t="s">
        <v>58</v>
      </c>
      <c r="F243" t="s">
        <v>59</v>
      </c>
      <c r="G243" t="s">
        <v>60</v>
      </c>
      <c r="H243" t="s">
        <v>61</v>
      </c>
      <c r="I243">
        <v>558</v>
      </c>
      <c r="J243">
        <v>555</v>
      </c>
      <c r="K243">
        <v>5</v>
      </c>
      <c r="L243">
        <v>373</v>
      </c>
      <c r="M243">
        <v>208</v>
      </c>
      <c r="N243">
        <v>165</v>
      </c>
      <c r="O243">
        <v>180</v>
      </c>
      <c r="P243">
        <v>0.18299768518518519</v>
      </c>
      <c r="Q243">
        <v>0.17067129629629629</v>
      </c>
    </row>
    <row r="244" spans="2:17" hidden="1" x14ac:dyDescent="0.35">
      <c r="B244" s="64">
        <v>42856</v>
      </c>
      <c r="C244" s="64" t="s">
        <v>57</v>
      </c>
      <c r="D244" t="s">
        <v>62</v>
      </c>
      <c r="F244" t="s">
        <v>63</v>
      </c>
      <c r="G244" t="s">
        <v>60</v>
      </c>
      <c r="H244" t="s">
        <v>61</v>
      </c>
      <c r="I244">
        <v>1204</v>
      </c>
      <c r="J244">
        <v>1204</v>
      </c>
      <c r="K244">
        <v>10</v>
      </c>
      <c r="L244">
        <v>1179</v>
      </c>
      <c r="M244">
        <v>204</v>
      </c>
      <c r="N244">
        <v>975</v>
      </c>
      <c r="O244">
        <v>56</v>
      </c>
      <c r="P244">
        <v>0.17416666666666666</v>
      </c>
      <c r="Q244">
        <v>0.21633101851851852</v>
      </c>
    </row>
    <row r="245" spans="2:17" hidden="1" x14ac:dyDescent="0.35">
      <c r="B245" s="64">
        <v>42856</v>
      </c>
      <c r="C245" s="64" t="s">
        <v>57</v>
      </c>
      <c r="D245" t="s">
        <v>64</v>
      </c>
      <c r="F245" t="s">
        <v>65</v>
      </c>
      <c r="G245" t="s">
        <v>60</v>
      </c>
      <c r="H245" t="s">
        <v>61</v>
      </c>
      <c r="I245">
        <v>314</v>
      </c>
      <c r="J245">
        <v>314</v>
      </c>
      <c r="K245">
        <v>1</v>
      </c>
      <c r="L245">
        <v>303</v>
      </c>
      <c r="M245">
        <v>125</v>
      </c>
      <c r="N245">
        <v>178</v>
      </c>
      <c r="O245">
        <v>50</v>
      </c>
      <c r="P245">
        <v>0.12783564814814816</v>
      </c>
      <c r="Q245">
        <v>8.5995370370370375E-2</v>
      </c>
    </row>
    <row r="246" spans="2:17" hidden="1" x14ac:dyDescent="0.35">
      <c r="B246" s="64">
        <v>42856</v>
      </c>
      <c r="C246" s="64" t="s">
        <v>57</v>
      </c>
      <c r="D246" t="s">
        <v>66</v>
      </c>
      <c r="F246" t="s">
        <v>67</v>
      </c>
      <c r="G246" t="s">
        <v>60</v>
      </c>
      <c r="H246" t="s">
        <v>61</v>
      </c>
      <c r="I246">
        <v>138</v>
      </c>
      <c r="J246">
        <v>138</v>
      </c>
      <c r="K246">
        <v>1</v>
      </c>
      <c r="L246">
        <v>122</v>
      </c>
      <c r="M246">
        <v>119</v>
      </c>
      <c r="N246">
        <v>3</v>
      </c>
      <c r="O246">
        <v>10</v>
      </c>
      <c r="P246">
        <v>0.21383101851851852</v>
      </c>
      <c r="Q246">
        <v>0.215</v>
      </c>
    </row>
    <row r="247" spans="2:17" hidden="1" x14ac:dyDescent="0.35">
      <c r="B247" s="64">
        <v>42856</v>
      </c>
      <c r="C247" s="64" t="s">
        <v>57</v>
      </c>
      <c r="D247" t="s">
        <v>68</v>
      </c>
      <c r="F247" t="s">
        <v>69</v>
      </c>
      <c r="G247" t="s">
        <v>60</v>
      </c>
      <c r="H247" t="s">
        <v>61</v>
      </c>
      <c r="I247">
        <v>165</v>
      </c>
      <c r="J247">
        <v>165</v>
      </c>
      <c r="K247">
        <v>1</v>
      </c>
      <c r="L247">
        <v>156</v>
      </c>
      <c r="M247">
        <v>63</v>
      </c>
      <c r="N247">
        <v>93</v>
      </c>
      <c r="O247">
        <v>8</v>
      </c>
      <c r="P247">
        <v>0.13400462962962964</v>
      </c>
      <c r="Q247">
        <v>0.17500000000000002</v>
      </c>
    </row>
    <row r="248" spans="2:17" hidden="1" x14ac:dyDescent="0.35">
      <c r="B248" s="64">
        <v>42856</v>
      </c>
      <c r="C248" s="64" t="s">
        <v>57</v>
      </c>
      <c r="D248" t="s">
        <v>70</v>
      </c>
      <c r="F248" t="s">
        <v>71</v>
      </c>
      <c r="G248" t="s">
        <v>60</v>
      </c>
      <c r="H248" t="s">
        <v>61</v>
      </c>
      <c r="I248">
        <v>113</v>
      </c>
      <c r="J248">
        <v>113</v>
      </c>
      <c r="K248">
        <v>6</v>
      </c>
      <c r="L248">
        <v>104</v>
      </c>
      <c r="M248">
        <v>39</v>
      </c>
      <c r="N248">
        <v>65</v>
      </c>
      <c r="O248">
        <v>17</v>
      </c>
      <c r="P248">
        <v>0.22299768518518517</v>
      </c>
      <c r="Q248">
        <v>0.18133101851851852</v>
      </c>
    </row>
    <row r="249" spans="2:17" hidden="1" x14ac:dyDescent="0.35">
      <c r="B249" s="64">
        <v>42856</v>
      </c>
      <c r="C249" s="64" t="s">
        <v>57</v>
      </c>
      <c r="D249" t="s">
        <v>72</v>
      </c>
      <c r="F249" t="s">
        <v>73</v>
      </c>
      <c r="G249" t="s">
        <v>60</v>
      </c>
      <c r="H249" t="s">
        <v>61</v>
      </c>
      <c r="I249">
        <v>643</v>
      </c>
      <c r="J249">
        <v>643</v>
      </c>
      <c r="K249">
        <v>3</v>
      </c>
      <c r="L249">
        <v>540</v>
      </c>
      <c r="M249">
        <v>437</v>
      </c>
      <c r="N249">
        <v>103</v>
      </c>
      <c r="O249">
        <v>248</v>
      </c>
      <c r="P249">
        <v>0.3031712962962963</v>
      </c>
      <c r="Q249">
        <v>0.1363310185185185</v>
      </c>
    </row>
    <row r="250" spans="2:17" hidden="1" x14ac:dyDescent="0.35">
      <c r="B250" s="64">
        <v>42856</v>
      </c>
      <c r="C250" s="64" t="s">
        <v>57</v>
      </c>
      <c r="D250" t="s">
        <v>74</v>
      </c>
      <c r="F250" t="s">
        <v>75</v>
      </c>
      <c r="G250" t="s">
        <v>60</v>
      </c>
      <c r="H250" t="s">
        <v>61</v>
      </c>
      <c r="I250">
        <v>702</v>
      </c>
      <c r="J250">
        <v>702</v>
      </c>
      <c r="K250">
        <v>11</v>
      </c>
      <c r="L250">
        <v>642</v>
      </c>
      <c r="M250">
        <v>148</v>
      </c>
      <c r="N250">
        <v>494</v>
      </c>
      <c r="O250">
        <v>62</v>
      </c>
      <c r="P250">
        <v>9.4004629629629632E-2</v>
      </c>
      <c r="Q250">
        <v>9.4166666666666662E-2</v>
      </c>
    </row>
    <row r="251" spans="2:17" hidden="1" x14ac:dyDescent="0.35">
      <c r="B251" s="64">
        <v>42856</v>
      </c>
      <c r="C251" s="64" t="s">
        <v>57</v>
      </c>
      <c r="D251" t="s">
        <v>76</v>
      </c>
      <c r="F251" t="s">
        <v>77</v>
      </c>
      <c r="G251" t="s">
        <v>60</v>
      </c>
      <c r="H251" t="s">
        <v>61</v>
      </c>
      <c r="I251">
        <v>27</v>
      </c>
      <c r="J251">
        <v>27</v>
      </c>
      <c r="K251">
        <v>1</v>
      </c>
      <c r="L251">
        <v>24</v>
      </c>
      <c r="M251">
        <v>15</v>
      </c>
      <c r="N251">
        <v>9</v>
      </c>
      <c r="O251">
        <v>1</v>
      </c>
      <c r="P251">
        <v>0.25549768518518517</v>
      </c>
      <c r="Q251">
        <v>0.125</v>
      </c>
    </row>
    <row r="252" spans="2:17" hidden="1" x14ac:dyDescent="0.35">
      <c r="B252" s="64">
        <v>42856</v>
      </c>
      <c r="C252" s="64" t="s">
        <v>57</v>
      </c>
      <c r="D252" t="s">
        <v>78</v>
      </c>
      <c r="F252" t="s">
        <v>79</v>
      </c>
      <c r="G252" t="s">
        <v>60</v>
      </c>
      <c r="H252" t="s">
        <v>61</v>
      </c>
      <c r="I252">
        <v>189</v>
      </c>
      <c r="J252">
        <v>179</v>
      </c>
      <c r="K252">
        <v>4</v>
      </c>
      <c r="L252">
        <v>146</v>
      </c>
      <c r="M252">
        <v>51</v>
      </c>
      <c r="N252">
        <v>95</v>
      </c>
      <c r="O252">
        <v>29</v>
      </c>
      <c r="P252">
        <v>0.13333333333333333</v>
      </c>
      <c r="Q252">
        <v>0.21299768518518516</v>
      </c>
    </row>
    <row r="253" spans="2:17" hidden="1" x14ac:dyDescent="0.35">
      <c r="B253" s="64">
        <v>42856</v>
      </c>
      <c r="C253" s="64" t="s">
        <v>57</v>
      </c>
      <c r="D253" t="s">
        <v>80</v>
      </c>
      <c r="F253" t="s">
        <v>81</v>
      </c>
      <c r="G253" t="s">
        <v>60</v>
      </c>
      <c r="H253" t="s">
        <v>61</v>
      </c>
      <c r="I253">
        <v>173</v>
      </c>
      <c r="J253">
        <v>173</v>
      </c>
      <c r="K253">
        <v>1</v>
      </c>
      <c r="L253">
        <v>148</v>
      </c>
      <c r="M253">
        <v>100</v>
      </c>
      <c r="N253">
        <v>48</v>
      </c>
      <c r="O253">
        <v>42</v>
      </c>
      <c r="P253">
        <v>0.29849537037037038</v>
      </c>
      <c r="Q253">
        <v>0.25033564814814818</v>
      </c>
    </row>
    <row r="254" spans="2:17" x14ac:dyDescent="0.35">
      <c r="B254" s="64">
        <v>42856</v>
      </c>
      <c r="C254" s="64" t="s">
        <v>57</v>
      </c>
      <c r="D254" t="s">
        <v>82</v>
      </c>
      <c r="F254" t="s">
        <v>83</v>
      </c>
      <c r="G254" t="s">
        <v>60</v>
      </c>
      <c r="H254" t="s">
        <v>61</v>
      </c>
      <c r="I254">
        <v>82</v>
      </c>
      <c r="J254">
        <v>82</v>
      </c>
      <c r="K254">
        <v>2</v>
      </c>
      <c r="L254">
        <v>64</v>
      </c>
      <c r="M254">
        <v>39</v>
      </c>
      <c r="N254">
        <v>25</v>
      </c>
      <c r="O254">
        <v>16</v>
      </c>
      <c r="P254">
        <v>0.21849537037037037</v>
      </c>
      <c r="Q254">
        <v>0.20932870370370371</v>
      </c>
    </row>
    <row r="255" spans="2:17" hidden="1" x14ac:dyDescent="0.35">
      <c r="B255" s="64">
        <v>42856</v>
      </c>
      <c r="C255" s="64" t="s">
        <v>57</v>
      </c>
      <c r="D255" t="s">
        <v>84</v>
      </c>
      <c r="F255" t="s">
        <v>85</v>
      </c>
      <c r="G255" t="s">
        <v>60</v>
      </c>
      <c r="H255" t="s">
        <v>61</v>
      </c>
      <c r="I255">
        <v>57</v>
      </c>
      <c r="J255">
        <v>57</v>
      </c>
      <c r="K255">
        <v>4</v>
      </c>
      <c r="L255">
        <v>46</v>
      </c>
      <c r="M255">
        <v>20</v>
      </c>
      <c r="N255">
        <v>26</v>
      </c>
      <c r="O255">
        <v>13</v>
      </c>
      <c r="P255">
        <v>0.25067129629629631</v>
      </c>
      <c r="Q255">
        <v>0.13650462962962964</v>
      </c>
    </row>
    <row r="256" spans="2:17" hidden="1" x14ac:dyDescent="0.35">
      <c r="B256" s="64">
        <v>42856</v>
      </c>
      <c r="C256" s="64" t="s">
        <v>57</v>
      </c>
      <c r="D256" t="s">
        <v>86</v>
      </c>
      <c r="F256" t="s">
        <v>87</v>
      </c>
      <c r="G256" t="s">
        <v>60</v>
      </c>
      <c r="H256" t="s">
        <v>61</v>
      </c>
      <c r="I256">
        <v>175</v>
      </c>
      <c r="J256">
        <v>175</v>
      </c>
      <c r="K256">
        <v>6</v>
      </c>
      <c r="L256">
        <v>164</v>
      </c>
      <c r="M256">
        <v>59</v>
      </c>
      <c r="N256">
        <v>105</v>
      </c>
      <c r="O256">
        <v>20</v>
      </c>
      <c r="P256">
        <v>0.13866898148148146</v>
      </c>
      <c r="Q256">
        <v>0.18000000000000002</v>
      </c>
    </row>
    <row r="257" spans="2:17" hidden="1" x14ac:dyDescent="0.35">
      <c r="B257" s="64">
        <v>42856</v>
      </c>
      <c r="C257" s="64" t="s">
        <v>57</v>
      </c>
      <c r="D257" t="s">
        <v>88</v>
      </c>
      <c r="F257" t="s">
        <v>89</v>
      </c>
      <c r="G257" t="s">
        <v>60</v>
      </c>
      <c r="H257" t="s">
        <v>61</v>
      </c>
      <c r="I257">
        <v>91</v>
      </c>
      <c r="J257">
        <v>89</v>
      </c>
      <c r="K257">
        <v>0</v>
      </c>
      <c r="L257">
        <v>60</v>
      </c>
      <c r="M257">
        <v>34</v>
      </c>
      <c r="N257">
        <v>26</v>
      </c>
      <c r="O257">
        <v>26</v>
      </c>
      <c r="P257">
        <v>0.29383101851851851</v>
      </c>
      <c r="Q257">
        <v>0.25516203703703705</v>
      </c>
    </row>
    <row r="258" spans="2:17" hidden="1" x14ac:dyDescent="0.35">
      <c r="B258" s="64">
        <v>42856</v>
      </c>
      <c r="C258" s="64" t="s">
        <v>57</v>
      </c>
      <c r="D258" t="s">
        <v>90</v>
      </c>
      <c r="F258" t="s">
        <v>91</v>
      </c>
      <c r="G258" t="s">
        <v>60</v>
      </c>
      <c r="H258" t="s">
        <v>61</v>
      </c>
      <c r="I258">
        <v>213</v>
      </c>
      <c r="J258">
        <v>213</v>
      </c>
      <c r="K258">
        <v>7</v>
      </c>
      <c r="L258">
        <v>167</v>
      </c>
      <c r="M258">
        <v>93</v>
      </c>
      <c r="N258">
        <v>74</v>
      </c>
      <c r="O258">
        <v>40</v>
      </c>
      <c r="P258">
        <v>0.22416666666666665</v>
      </c>
      <c r="Q258">
        <v>0.21249999999999999</v>
      </c>
    </row>
    <row r="259" spans="2:17" hidden="1" x14ac:dyDescent="0.35">
      <c r="B259" s="64">
        <v>42856</v>
      </c>
      <c r="C259" s="64" t="s">
        <v>57</v>
      </c>
      <c r="D259" t="s">
        <v>92</v>
      </c>
      <c r="F259" t="s">
        <v>93</v>
      </c>
      <c r="G259" t="s">
        <v>60</v>
      </c>
      <c r="H259" t="s">
        <v>61</v>
      </c>
      <c r="I259">
        <v>268</v>
      </c>
      <c r="J259">
        <v>268</v>
      </c>
      <c r="K259">
        <v>7</v>
      </c>
      <c r="L259">
        <v>254</v>
      </c>
      <c r="M259">
        <v>186</v>
      </c>
      <c r="N259">
        <v>68</v>
      </c>
      <c r="O259">
        <v>59</v>
      </c>
      <c r="P259">
        <v>0.26599537037037035</v>
      </c>
      <c r="Q259">
        <v>0.17083333333333331</v>
      </c>
    </row>
    <row r="260" spans="2:17" hidden="1" x14ac:dyDescent="0.35">
      <c r="B260" s="64">
        <v>42856</v>
      </c>
      <c r="C260" s="64" t="s">
        <v>57</v>
      </c>
      <c r="D260" t="s">
        <v>94</v>
      </c>
      <c r="F260" t="s">
        <v>95</v>
      </c>
      <c r="G260" t="s">
        <v>60</v>
      </c>
      <c r="H260" t="s">
        <v>61</v>
      </c>
      <c r="I260">
        <v>375</v>
      </c>
      <c r="J260">
        <v>375</v>
      </c>
      <c r="K260">
        <v>0</v>
      </c>
      <c r="L260">
        <v>308</v>
      </c>
      <c r="M260">
        <v>148</v>
      </c>
      <c r="N260">
        <v>160</v>
      </c>
      <c r="O260">
        <v>72</v>
      </c>
      <c r="P260">
        <v>0.17432870370370371</v>
      </c>
      <c r="Q260">
        <v>0.13016203703703702</v>
      </c>
    </row>
    <row r="261" spans="2:17" hidden="1" x14ac:dyDescent="0.35">
      <c r="B261" s="64">
        <v>42856</v>
      </c>
      <c r="C261" s="64" t="s">
        <v>57</v>
      </c>
      <c r="D261" t="s">
        <v>96</v>
      </c>
      <c r="F261" t="s">
        <v>97</v>
      </c>
      <c r="G261" t="s">
        <v>60</v>
      </c>
      <c r="H261" t="s">
        <v>61</v>
      </c>
      <c r="I261">
        <v>215</v>
      </c>
      <c r="J261">
        <v>215</v>
      </c>
      <c r="K261">
        <v>0</v>
      </c>
      <c r="L261">
        <v>211</v>
      </c>
      <c r="M261">
        <v>157</v>
      </c>
      <c r="N261">
        <v>54</v>
      </c>
      <c r="O261">
        <v>19</v>
      </c>
      <c r="P261">
        <v>0.22166666666666668</v>
      </c>
      <c r="Q261">
        <v>0.17366898148148147</v>
      </c>
    </row>
    <row r="262" spans="2:17" hidden="1" x14ac:dyDescent="0.35">
      <c r="B262" s="64">
        <v>42856</v>
      </c>
      <c r="C262" s="64" t="s">
        <v>57</v>
      </c>
      <c r="D262" t="s">
        <v>98</v>
      </c>
      <c r="F262" t="s">
        <v>99</v>
      </c>
      <c r="G262" t="s">
        <v>60</v>
      </c>
      <c r="H262" t="s">
        <v>61</v>
      </c>
      <c r="I262">
        <v>396</v>
      </c>
      <c r="J262">
        <v>395</v>
      </c>
      <c r="K262">
        <v>3</v>
      </c>
      <c r="L262">
        <v>337</v>
      </c>
      <c r="M262">
        <v>156</v>
      </c>
      <c r="N262">
        <v>181</v>
      </c>
      <c r="O262">
        <v>35</v>
      </c>
      <c r="P262">
        <v>0.21549768518518519</v>
      </c>
      <c r="Q262">
        <v>0.30733796296296295</v>
      </c>
    </row>
    <row r="263" spans="2:17" hidden="1" x14ac:dyDescent="0.35">
      <c r="B263" s="64">
        <v>42856</v>
      </c>
      <c r="C263" s="64" t="s">
        <v>57</v>
      </c>
      <c r="D263" t="s">
        <v>100</v>
      </c>
      <c r="F263" t="s">
        <v>101</v>
      </c>
      <c r="G263" t="s">
        <v>60</v>
      </c>
      <c r="H263" t="s">
        <v>61</v>
      </c>
      <c r="I263">
        <v>430</v>
      </c>
      <c r="J263">
        <v>429</v>
      </c>
      <c r="K263">
        <v>3</v>
      </c>
      <c r="L263">
        <v>390</v>
      </c>
      <c r="M263">
        <v>140</v>
      </c>
      <c r="N263">
        <v>250</v>
      </c>
      <c r="O263">
        <v>76</v>
      </c>
      <c r="P263">
        <v>0.17500000000000002</v>
      </c>
      <c r="Q263">
        <v>0.26383101851851853</v>
      </c>
    </row>
    <row r="264" spans="2:17" hidden="1" x14ac:dyDescent="0.35">
      <c r="B264" s="64">
        <v>42856</v>
      </c>
      <c r="C264" s="64" t="s">
        <v>57</v>
      </c>
      <c r="D264" t="s">
        <v>102</v>
      </c>
      <c r="F264" t="s">
        <v>103</v>
      </c>
      <c r="G264" t="s">
        <v>60</v>
      </c>
      <c r="H264" t="s">
        <v>61</v>
      </c>
      <c r="I264">
        <v>207</v>
      </c>
      <c r="J264">
        <v>187</v>
      </c>
      <c r="K264">
        <v>0</v>
      </c>
      <c r="L264">
        <v>172</v>
      </c>
      <c r="M264">
        <v>96</v>
      </c>
      <c r="N264">
        <v>76</v>
      </c>
      <c r="O264">
        <v>34</v>
      </c>
      <c r="P264">
        <v>0.294837962962963</v>
      </c>
      <c r="Q264">
        <v>0.29266203703703703</v>
      </c>
    </row>
    <row r="265" spans="2:17" hidden="1" x14ac:dyDescent="0.35">
      <c r="B265" s="64">
        <v>42856</v>
      </c>
      <c r="C265" s="64" t="s">
        <v>57</v>
      </c>
      <c r="D265" t="s">
        <v>104</v>
      </c>
      <c r="F265" t="s">
        <v>105</v>
      </c>
      <c r="G265" t="s">
        <v>60</v>
      </c>
      <c r="H265" t="s">
        <v>61</v>
      </c>
      <c r="I265">
        <v>6</v>
      </c>
      <c r="J265">
        <v>6</v>
      </c>
      <c r="K265">
        <v>0</v>
      </c>
      <c r="L265">
        <v>5</v>
      </c>
      <c r="M265">
        <v>3</v>
      </c>
      <c r="N265">
        <v>2</v>
      </c>
      <c r="O265">
        <v>3</v>
      </c>
      <c r="P265">
        <v>0.16666666666666666</v>
      </c>
      <c r="Q265">
        <v>0.16666666666666666</v>
      </c>
    </row>
    <row r="266" spans="2:17" hidden="1" x14ac:dyDescent="0.35">
      <c r="B266" s="64">
        <v>42856</v>
      </c>
      <c r="C266" s="64" t="s">
        <v>57</v>
      </c>
      <c r="D266" t="s">
        <v>106</v>
      </c>
      <c r="F266" t="s">
        <v>107</v>
      </c>
      <c r="G266" t="s">
        <v>60</v>
      </c>
      <c r="H266" t="s">
        <v>61</v>
      </c>
      <c r="I266">
        <v>103</v>
      </c>
      <c r="J266">
        <v>102</v>
      </c>
      <c r="K266">
        <v>2</v>
      </c>
      <c r="L266">
        <v>89</v>
      </c>
      <c r="M266">
        <v>52</v>
      </c>
      <c r="N266">
        <v>37</v>
      </c>
      <c r="O266">
        <v>8</v>
      </c>
      <c r="P266">
        <v>0.21432870370370372</v>
      </c>
      <c r="Q266">
        <v>0.12916666666666668</v>
      </c>
    </row>
    <row r="267" spans="2:17" hidden="1" x14ac:dyDescent="0.35">
      <c r="B267" s="64">
        <v>42887</v>
      </c>
      <c r="C267" s="64" t="s">
        <v>57</v>
      </c>
      <c r="D267" t="s">
        <v>58</v>
      </c>
      <c r="F267" t="s">
        <v>59</v>
      </c>
      <c r="G267" t="s">
        <v>60</v>
      </c>
      <c r="H267" t="s">
        <v>61</v>
      </c>
      <c r="I267">
        <v>362</v>
      </c>
      <c r="J267">
        <v>361</v>
      </c>
      <c r="K267">
        <v>8</v>
      </c>
      <c r="L267">
        <v>287</v>
      </c>
      <c r="M267">
        <v>221</v>
      </c>
      <c r="N267">
        <v>66</v>
      </c>
      <c r="O267">
        <v>88</v>
      </c>
      <c r="P267">
        <v>0.25783564814814813</v>
      </c>
      <c r="Q267">
        <v>0.17650462962962962</v>
      </c>
    </row>
    <row r="268" spans="2:17" hidden="1" x14ac:dyDescent="0.35">
      <c r="B268" s="64">
        <v>42887</v>
      </c>
      <c r="C268" s="64" t="s">
        <v>57</v>
      </c>
      <c r="D268" t="s">
        <v>62</v>
      </c>
      <c r="F268" t="s">
        <v>63</v>
      </c>
      <c r="G268" t="s">
        <v>60</v>
      </c>
      <c r="H268" t="s">
        <v>61</v>
      </c>
      <c r="I268">
        <v>417</v>
      </c>
      <c r="J268">
        <v>416</v>
      </c>
      <c r="K268">
        <v>9</v>
      </c>
      <c r="L268">
        <v>359</v>
      </c>
      <c r="M268">
        <v>95</v>
      </c>
      <c r="N268">
        <v>264</v>
      </c>
      <c r="O268">
        <v>63</v>
      </c>
      <c r="P268">
        <v>0.21249999999999999</v>
      </c>
      <c r="Q268">
        <v>0.34133101851851855</v>
      </c>
    </row>
    <row r="269" spans="2:17" hidden="1" x14ac:dyDescent="0.35">
      <c r="B269" s="64">
        <v>42887</v>
      </c>
      <c r="C269" s="64" t="s">
        <v>57</v>
      </c>
      <c r="D269" t="s">
        <v>64</v>
      </c>
      <c r="F269" t="s">
        <v>65</v>
      </c>
      <c r="G269" t="s">
        <v>60</v>
      </c>
      <c r="H269" t="s">
        <v>61</v>
      </c>
      <c r="I269">
        <v>226</v>
      </c>
      <c r="J269">
        <v>226</v>
      </c>
      <c r="K269">
        <v>2</v>
      </c>
      <c r="L269">
        <v>175</v>
      </c>
      <c r="M269">
        <v>47</v>
      </c>
      <c r="N269">
        <v>128</v>
      </c>
      <c r="O269">
        <v>48</v>
      </c>
      <c r="P269">
        <v>0.12783564814814816</v>
      </c>
      <c r="Q269">
        <v>8.4664351851851852E-2</v>
      </c>
    </row>
    <row r="270" spans="2:17" hidden="1" x14ac:dyDescent="0.35">
      <c r="B270" s="64">
        <v>42887</v>
      </c>
      <c r="C270" s="64" t="s">
        <v>57</v>
      </c>
      <c r="D270" t="s">
        <v>66</v>
      </c>
      <c r="F270" t="s">
        <v>67</v>
      </c>
      <c r="G270" t="s">
        <v>60</v>
      </c>
      <c r="H270" t="s">
        <v>61</v>
      </c>
      <c r="I270">
        <v>132</v>
      </c>
      <c r="J270">
        <v>132</v>
      </c>
      <c r="K270">
        <v>1</v>
      </c>
      <c r="L270">
        <v>134</v>
      </c>
      <c r="M270">
        <v>133</v>
      </c>
      <c r="N270">
        <v>1</v>
      </c>
      <c r="O270">
        <v>14</v>
      </c>
      <c r="P270">
        <v>0.29383101851851851</v>
      </c>
      <c r="Q270">
        <v>9.4004629629629632E-2</v>
      </c>
    </row>
    <row r="271" spans="2:17" hidden="1" x14ac:dyDescent="0.35">
      <c r="B271" s="64">
        <v>42887</v>
      </c>
      <c r="C271" s="64" t="s">
        <v>57</v>
      </c>
      <c r="D271" t="s">
        <v>68</v>
      </c>
      <c r="F271" t="s">
        <v>69</v>
      </c>
      <c r="G271" t="s">
        <v>60</v>
      </c>
      <c r="H271" t="s">
        <v>61</v>
      </c>
      <c r="I271">
        <v>143</v>
      </c>
      <c r="J271">
        <v>143</v>
      </c>
      <c r="K271">
        <v>0</v>
      </c>
      <c r="L271">
        <v>124</v>
      </c>
      <c r="M271">
        <v>58</v>
      </c>
      <c r="N271">
        <v>66</v>
      </c>
      <c r="O271">
        <v>8</v>
      </c>
      <c r="P271">
        <v>0.17249999999999999</v>
      </c>
      <c r="Q271">
        <v>0.13133101851851853</v>
      </c>
    </row>
    <row r="272" spans="2:17" hidden="1" x14ac:dyDescent="0.35">
      <c r="B272" s="64">
        <v>42887</v>
      </c>
      <c r="C272" s="64" t="s">
        <v>57</v>
      </c>
      <c r="D272" t="s">
        <v>70</v>
      </c>
      <c r="F272" t="s">
        <v>71</v>
      </c>
      <c r="G272" t="s">
        <v>60</v>
      </c>
      <c r="H272" t="s">
        <v>61</v>
      </c>
      <c r="I272">
        <v>274</v>
      </c>
      <c r="J272">
        <v>274</v>
      </c>
      <c r="K272">
        <v>7</v>
      </c>
      <c r="L272">
        <v>213</v>
      </c>
      <c r="M272">
        <v>147</v>
      </c>
      <c r="N272">
        <v>66</v>
      </c>
      <c r="O272">
        <v>30</v>
      </c>
      <c r="P272">
        <v>0.29599537037037038</v>
      </c>
      <c r="Q272">
        <v>0.16883101851851853</v>
      </c>
    </row>
    <row r="273" spans="2:17" hidden="1" x14ac:dyDescent="0.35">
      <c r="B273" s="64">
        <v>42887</v>
      </c>
      <c r="C273" s="64" t="s">
        <v>57</v>
      </c>
      <c r="D273" t="s">
        <v>72</v>
      </c>
      <c r="F273" t="s">
        <v>73</v>
      </c>
      <c r="G273" t="s">
        <v>60</v>
      </c>
      <c r="H273" t="s">
        <v>61</v>
      </c>
      <c r="I273">
        <v>574</v>
      </c>
      <c r="J273">
        <v>574</v>
      </c>
      <c r="K273">
        <v>1</v>
      </c>
      <c r="L273">
        <v>413</v>
      </c>
      <c r="M273">
        <v>355</v>
      </c>
      <c r="N273">
        <v>58</v>
      </c>
      <c r="O273">
        <v>149</v>
      </c>
      <c r="P273">
        <v>0.25983796296296297</v>
      </c>
      <c r="Q273">
        <v>0.12650462962962963</v>
      </c>
    </row>
    <row r="274" spans="2:17" hidden="1" x14ac:dyDescent="0.35">
      <c r="B274" s="64">
        <v>42887</v>
      </c>
      <c r="C274" s="64" t="s">
        <v>57</v>
      </c>
      <c r="D274" t="s">
        <v>74</v>
      </c>
      <c r="F274" t="s">
        <v>75</v>
      </c>
      <c r="G274" t="s">
        <v>60</v>
      </c>
      <c r="H274" t="s">
        <v>61</v>
      </c>
      <c r="I274">
        <v>535</v>
      </c>
      <c r="J274">
        <v>535</v>
      </c>
      <c r="K274">
        <v>11</v>
      </c>
      <c r="L274">
        <v>466</v>
      </c>
      <c r="M274">
        <v>164</v>
      </c>
      <c r="N274">
        <v>302</v>
      </c>
      <c r="O274">
        <v>47</v>
      </c>
      <c r="P274">
        <v>0.13983796296296297</v>
      </c>
      <c r="Q274">
        <v>9.8171296296296298E-2</v>
      </c>
    </row>
    <row r="275" spans="2:17" hidden="1" x14ac:dyDescent="0.35">
      <c r="B275" s="64">
        <v>42887</v>
      </c>
      <c r="C275" s="64" t="s">
        <v>57</v>
      </c>
      <c r="D275" t="s">
        <v>76</v>
      </c>
      <c r="F275" t="s">
        <v>77</v>
      </c>
      <c r="G275" t="s">
        <v>60</v>
      </c>
      <c r="H275" t="s">
        <v>61</v>
      </c>
      <c r="I275">
        <v>14</v>
      </c>
      <c r="J275">
        <v>14</v>
      </c>
      <c r="K275">
        <v>2</v>
      </c>
      <c r="L275">
        <v>12</v>
      </c>
      <c r="M275">
        <v>12</v>
      </c>
      <c r="N275">
        <v>0</v>
      </c>
      <c r="O275">
        <v>0</v>
      </c>
      <c r="P275">
        <v>0.29166666666666669</v>
      </c>
      <c r="Q275">
        <v>0</v>
      </c>
    </row>
    <row r="276" spans="2:17" hidden="1" x14ac:dyDescent="0.35">
      <c r="B276" s="64">
        <v>42887</v>
      </c>
      <c r="C276" s="64" t="s">
        <v>57</v>
      </c>
      <c r="D276" t="s">
        <v>78</v>
      </c>
      <c r="F276" t="s">
        <v>79</v>
      </c>
      <c r="G276" t="s">
        <v>60</v>
      </c>
      <c r="H276" t="s">
        <v>61</v>
      </c>
      <c r="I276">
        <v>158</v>
      </c>
      <c r="J276">
        <v>156</v>
      </c>
      <c r="K276">
        <v>11</v>
      </c>
      <c r="L276">
        <v>159</v>
      </c>
      <c r="M276">
        <v>58</v>
      </c>
      <c r="N276">
        <v>101</v>
      </c>
      <c r="O276">
        <v>20</v>
      </c>
      <c r="P276">
        <v>0.1343287037037037</v>
      </c>
      <c r="Q276">
        <v>0.26250000000000001</v>
      </c>
    </row>
    <row r="277" spans="2:17" hidden="1" x14ac:dyDescent="0.35">
      <c r="B277" s="64">
        <v>42887</v>
      </c>
      <c r="C277" s="64" t="s">
        <v>57</v>
      </c>
      <c r="D277" t="s">
        <v>80</v>
      </c>
      <c r="F277" t="s">
        <v>81</v>
      </c>
      <c r="G277" t="s">
        <v>60</v>
      </c>
      <c r="H277" t="s">
        <v>61</v>
      </c>
      <c r="I277">
        <v>249</v>
      </c>
      <c r="J277">
        <v>249</v>
      </c>
      <c r="K277">
        <v>11</v>
      </c>
      <c r="L277">
        <v>194</v>
      </c>
      <c r="M277">
        <v>118</v>
      </c>
      <c r="N277">
        <v>76</v>
      </c>
      <c r="O277">
        <v>37</v>
      </c>
      <c r="P277">
        <v>0.2175</v>
      </c>
      <c r="Q277">
        <v>0.21733796296296296</v>
      </c>
    </row>
    <row r="278" spans="2:17" x14ac:dyDescent="0.35">
      <c r="B278" s="64">
        <v>42887</v>
      </c>
      <c r="C278" s="64" t="s">
        <v>57</v>
      </c>
      <c r="D278" t="s">
        <v>82</v>
      </c>
      <c r="F278" t="s">
        <v>83</v>
      </c>
      <c r="G278" t="s">
        <v>60</v>
      </c>
      <c r="H278" t="s">
        <v>61</v>
      </c>
      <c r="I278">
        <v>87</v>
      </c>
      <c r="J278">
        <v>87</v>
      </c>
      <c r="K278">
        <v>1</v>
      </c>
      <c r="L278">
        <v>69</v>
      </c>
      <c r="M278">
        <v>46</v>
      </c>
      <c r="N278">
        <v>23</v>
      </c>
      <c r="O278">
        <v>10</v>
      </c>
      <c r="P278">
        <v>0.21783564814814815</v>
      </c>
      <c r="Q278">
        <v>0.13333333333333333</v>
      </c>
    </row>
    <row r="279" spans="2:17" hidden="1" x14ac:dyDescent="0.35">
      <c r="B279" s="64">
        <v>42887</v>
      </c>
      <c r="C279" s="64" t="s">
        <v>57</v>
      </c>
      <c r="D279" t="s">
        <v>84</v>
      </c>
      <c r="F279" t="s">
        <v>85</v>
      </c>
      <c r="G279" t="s">
        <v>60</v>
      </c>
      <c r="H279" t="s">
        <v>61</v>
      </c>
      <c r="I279">
        <v>106</v>
      </c>
      <c r="J279">
        <v>106</v>
      </c>
      <c r="K279">
        <v>2</v>
      </c>
      <c r="L279">
        <v>82</v>
      </c>
      <c r="M279">
        <v>65</v>
      </c>
      <c r="N279">
        <v>17</v>
      </c>
      <c r="O279">
        <v>17</v>
      </c>
      <c r="P279">
        <v>0.16849537037037035</v>
      </c>
      <c r="Q279">
        <v>0.13483796296296297</v>
      </c>
    </row>
    <row r="280" spans="2:17" hidden="1" x14ac:dyDescent="0.35">
      <c r="B280" s="64">
        <v>42887</v>
      </c>
      <c r="C280" s="64" t="s">
        <v>57</v>
      </c>
      <c r="D280" t="s">
        <v>86</v>
      </c>
      <c r="F280" t="s">
        <v>87</v>
      </c>
      <c r="G280" t="s">
        <v>60</v>
      </c>
      <c r="H280" t="s">
        <v>61</v>
      </c>
      <c r="I280">
        <v>145</v>
      </c>
      <c r="J280">
        <v>145</v>
      </c>
      <c r="K280">
        <v>4</v>
      </c>
      <c r="L280">
        <v>113</v>
      </c>
      <c r="M280">
        <v>69</v>
      </c>
      <c r="N280">
        <v>44</v>
      </c>
      <c r="O280">
        <v>12</v>
      </c>
      <c r="P280">
        <v>0.18049768518518519</v>
      </c>
      <c r="Q280">
        <v>0.16799768518518518</v>
      </c>
    </row>
    <row r="281" spans="2:17" hidden="1" x14ac:dyDescent="0.35">
      <c r="B281" s="64">
        <v>42887</v>
      </c>
      <c r="C281" s="64" t="s">
        <v>57</v>
      </c>
      <c r="D281" t="s">
        <v>88</v>
      </c>
      <c r="F281" t="s">
        <v>89</v>
      </c>
      <c r="G281" t="s">
        <v>60</v>
      </c>
      <c r="H281" t="s">
        <v>61</v>
      </c>
      <c r="I281">
        <v>126</v>
      </c>
      <c r="J281">
        <v>125</v>
      </c>
      <c r="K281">
        <v>1</v>
      </c>
      <c r="L281">
        <v>102</v>
      </c>
      <c r="M281">
        <v>91</v>
      </c>
      <c r="N281">
        <v>11</v>
      </c>
      <c r="O281">
        <v>15</v>
      </c>
      <c r="P281">
        <v>0.29233796296296294</v>
      </c>
      <c r="Q281">
        <v>0.20950231481481482</v>
      </c>
    </row>
    <row r="282" spans="2:17" hidden="1" x14ac:dyDescent="0.35">
      <c r="B282" s="64">
        <v>42887</v>
      </c>
      <c r="C282" s="64" t="s">
        <v>57</v>
      </c>
      <c r="D282" t="s">
        <v>90</v>
      </c>
      <c r="F282" t="s">
        <v>91</v>
      </c>
      <c r="G282" t="s">
        <v>60</v>
      </c>
      <c r="H282" t="s">
        <v>61</v>
      </c>
      <c r="I282">
        <v>341</v>
      </c>
      <c r="J282">
        <v>341</v>
      </c>
      <c r="K282">
        <v>2</v>
      </c>
      <c r="L282">
        <v>265</v>
      </c>
      <c r="M282">
        <v>213</v>
      </c>
      <c r="N282">
        <v>52</v>
      </c>
      <c r="O282">
        <v>37</v>
      </c>
      <c r="P282">
        <v>0.25650462962962967</v>
      </c>
      <c r="Q282">
        <v>0.25533564814814813</v>
      </c>
    </row>
    <row r="283" spans="2:17" hidden="1" x14ac:dyDescent="0.35">
      <c r="B283" s="64">
        <v>42887</v>
      </c>
      <c r="C283" s="64" t="s">
        <v>57</v>
      </c>
      <c r="D283" t="s">
        <v>92</v>
      </c>
      <c r="F283" t="s">
        <v>93</v>
      </c>
      <c r="G283" t="s">
        <v>60</v>
      </c>
      <c r="H283" t="s">
        <v>61</v>
      </c>
      <c r="I283">
        <v>171</v>
      </c>
      <c r="J283">
        <v>171</v>
      </c>
      <c r="K283">
        <v>3</v>
      </c>
      <c r="L283">
        <v>122</v>
      </c>
      <c r="M283">
        <v>101</v>
      </c>
      <c r="N283">
        <v>21</v>
      </c>
      <c r="O283">
        <v>34</v>
      </c>
      <c r="P283">
        <v>0.25616898148148148</v>
      </c>
      <c r="Q283">
        <v>0.20833333333333334</v>
      </c>
    </row>
    <row r="284" spans="2:17" hidden="1" x14ac:dyDescent="0.35">
      <c r="B284" s="64">
        <v>42887</v>
      </c>
      <c r="C284" s="64" t="s">
        <v>57</v>
      </c>
      <c r="D284" t="s">
        <v>94</v>
      </c>
      <c r="F284" t="s">
        <v>95</v>
      </c>
      <c r="G284" t="s">
        <v>60</v>
      </c>
      <c r="H284" t="s">
        <v>61</v>
      </c>
      <c r="I284">
        <v>214</v>
      </c>
      <c r="J284">
        <v>213</v>
      </c>
      <c r="K284">
        <v>1</v>
      </c>
      <c r="L284">
        <v>170</v>
      </c>
      <c r="M284">
        <v>64</v>
      </c>
      <c r="N284">
        <v>106</v>
      </c>
      <c r="O284">
        <v>55</v>
      </c>
      <c r="P284">
        <v>0.17366898148148147</v>
      </c>
      <c r="Q284">
        <v>0.13283564814814816</v>
      </c>
    </row>
    <row r="285" spans="2:17" hidden="1" x14ac:dyDescent="0.35">
      <c r="B285" s="64">
        <v>42887</v>
      </c>
      <c r="C285" s="64" t="s">
        <v>57</v>
      </c>
      <c r="D285" t="s">
        <v>96</v>
      </c>
      <c r="F285" t="s">
        <v>97</v>
      </c>
      <c r="G285" t="s">
        <v>60</v>
      </c>
      <c r="H285" t="s">
        <v>61</v>
      </c>
      <c r="I285">
        <v>217</v>
      </c>
      <c r="J285">
        <v>217</v>
      </c>
      <c r="K285">
        <v>2</v>
      </c>
      <c r="L285">
        <v>184</v>
      </c>
      <c r="M285">
        <v>114</v>
      </c>
      <c r="N285">
        <v>70</v>
      </c>
      <c r="O285">
        <v>8</v>
      </c>
      <c r="P285">
        <v>0.22200231481481481</v>
      </c>
      <c r="Q285">
        <v>0.17083333333333331</v>
      </c>
    </row>
    <row r="286" spans="2:17" hidden="1" x14ac:dyDescent="0.35">
      <c r="B286" s="64">
        <v>42887</v>
      </c>
      <c r="C286" s="64" t="s">
        <v>57</v>
      </c>
      <c r="D286" t="s">
        <v>98</v>
      </c>
      <c r="F286" t="s">
        <v>99</v>
      </c>
      <c r="G286" t="s">
        <v>60</v>
      </c>
      <c r="H286" t="s">
        <v>61</v>
      </c>
      <c r="I286">
        <v>312</v>
      </c>
      <c r="J286">
        <v>312</v>
      </c>
      <c r="K286">
        <v>6</v>
      </c>
      <c r="L286">
        <v>338</v>
      </c>
      <c r="M286">
        <v>222</v>
      </c>
      <c r="N286">
        <v>116</v>
      </c>
      <c r="O286">
        <v>27</v>
      </c>
      <c r="P286">
        <v>0.26216435185185188</v>
      </c>
      <c r="Q286">
        <v>0.18083333333333332</v>
      </c>
    </row>
    <row r="287" spans="2:17" hidden="1" x14ac:dyDescent="0.35">
      <c r="B287" s="64">
        <v>42887</v>
      </c>
      <c r="C287" s="64" t="s">
        <v>57</v>
      </c>
      <c r="D287" t="s">
        <v>100</v>
      </c>
      <c r="F287" t="s">
        <v>101</v>
      </c>
      <c r="G287" t="s">
        <v>60</v>
      </c>
      <c r="H287" t="s">
        <v>61</v>
      </c>
      <c r="I287">
        <v>418</v>
      </c>
      <c r="J287">
        <v>415</v>
      </c>
      <c r="K287">
        <v>4</v>
      </c>
      <c r="L287">
        <v>356</v>
      </c>
      <c r="M287">
        <v>169</v>
      </c>
      <c r="N287">
        <v>187</v>
      </c>
      <c r="O287">
        <v>44</v>
      </c>
      <c r="P287">
        <v>0.21900462962962963</v>
      </c>
      <c r="Q287">
        <v>0.17266203703703706</v>
      </c>
    </row>
    <row r="288" spans="2:17" hidden="1" x14ac:dyDescent="0.35">
      <c r="B288" s="64">
        <v>42887</v>
      </c>
      <c r="C288" s="64" t="s">
        <v>57</v>
      </c>
      <c r="D288" t="s">
        <v>102</v>
      </c>
      <c r="F288" t="s">
        <v>103</v>
      </c>
      <c r="G288" t="s">
        <v>60</v>
      </c>
      <c r="H288" t="s">
        <v>61</v>
      </c>
      <c r="I288">
        <v>198</v>
      </c>
      <c r="J288">
        <v>182</v>
      </c>
      <c r="K288">
        <v>2</v>
      </c>
      <c r="L288">
        <v>121</v>
      </c>
      <c r="M288">
        <v>48</v>
      </c>
      <c r="N288">
        <v>73</v>
      </c>
      <c r="O288">
        <v>31</v>
      </c>
      <c r="P288">
        <v>0.21349537037037036</v>
      </c>
      <c r="Q288">
        <v>0.17583333333333331</v>
      </c>
    </row>
    <row r="289" spans="2:17" hidden="1" x14ac:dyDescent="0.35">
      <c r="B289" s="64">
        <v>42887</v>
      </c>
      <c r="C289" s="64" t="s">
        <v>57</v>
      </c>
      <c r="D289" t="s">
        <v>104</v>
      </c>
      <c r="F289" t="s">
        <v>105</v>
      </c>
      <c r="G289" t="s">
        <v>60</v>
      </c>
      <c r="H289" t="s">
        <v>61</v>
      </c>
      <c r="I289">
        <v>9</v>
      </c>
      <c r="J289">
        <v>9</v>
      </c>
      <c r="K289">
        <v>0</v>
      </c>
      <c r="L289">
        <v>6</v>
      </c>
      <c r="M289">
        <v>0</v>
      </c>
      <c r="N289">
        <v>6</v>
      </c>
      <c r="O289">
        <v>2</v>
      </c>
      <c r="P289">
        <v>0.30283564814814817</v>
      </c>
      <c r="Q289">
        <v>8.3333333333333332E-3</v>
      </c>
    </row>
    <row r="290" spans="2:17" hidden="1" x14ac:dyDescent="0.35">
      <c r="B290" s="64">
        <v>42887</v>
      </c>
      <c r="C290" s="64" t="s">
        <v>57</v>
      </c>
      <c r="D290" t="s">
        <v>106</v>
      </c>
      <c r="F290" t="s">
        <v>107</v>
      </c>
      <c r="G290" t="s">
        <v>60</v>
      </c>
      <c r="H290" t="s">
        <v>61</v>
      </c>
      <c r="I290">
        <v>118</v>
      </c>
      <c r="J290">
        <v>118</v>
      </c>
      <c r="K290">
        <v>0</v>
      </c>
      <c r="L290">
        <v>104</v>
      </c>
      <c r="M290">
        <v>74</v>
      </c>
      <c r="N290">
        <v>30</v>
      </c>
      <c r="O290">
        <v>11</v>
      </c>
      <c r="P290">
        <v>0.18233796296296298</v>
      </c>
      <c r="Q290">
        <v>5.3831018518518514E-2</v>
      </c>
    </row>
    <row r="291" spans="2:17" hidden="1" x14ac:dyDescent="0.35">
      <c r="B291" s="64">
        <v>42917</v>
      </c>
      <c r="C291" s="64" t="s">
        <v>108</v>
      </c>
      <c r="D291" t="s">
        <v>58</v>
      </c>
      <c r="F291" t="s">
        <v>59</v>
      </c>
      <c r="G291" t="s">
        <v>60</v>
      </c>
      <c r="H291" t="s">
        <v>61</v>
      </c>
      <c r="I291">
        <v>294</v>
      </c>
      <c r="J291">
        <v>294</v>
      </c>
      <c r="K291">
        <v>5</v>
      </c>
      <c r="L291">
        <v>201</v>
      </c>
      <c r="M291">
        <v>179</v>
      </c>
      <c r="N291">
        <v>22</v>
      </c>
      <c r="O291">
        <v>79</v>
      </c>
      <c r="P291">
        <v>0.30682870370370369</v>
      </c>
      <c r="Q291">
        <v>0.18000000000000002</v>
      </c>
    </row>
    <row r="292" spans="2:17" hidden="1" x14ac:dyDescent="0.35">
      <c r="B292" s="64">
        <v>42917</v>
      </c>
      <c r="C292" s="64" t="s">
        <v>108</v>
      </c>
      <c r="D292" t="s">
        <v>62</v>
      </c>
      <c r="F292" t="s">
        <v>63</v>
      </c>
      <c r="G292" t="s">
        <v>60</v>
      </c>
      <c r="H292" t="s">
        <v>61</v>
      </c>
      <c r="I292">
        <v>235</v>
      </c>
      <c r="J292">
        <v>235</v>
      </c>
      <c r="K292">
        <v>2</v>
      </c>
      <c r="L292">
        <v>220</v>
      </c>
      <c r="M292">
        <v>129</v>
      </c>
      <c r="N292">
        <v>91</v>
      </c>
      <c r="O292">
        <v>42</v>
      </c>
      <c r="P292">
        <v>0.30333333333333334</v>
      </c>
      <c r="Q292">
        <v>0.37983796296296296</v>
      </c>
    </row>
    <row r="293" spans="2:17" hidden="1" x14ac:dyDescent="0.35">
      <c r="B293" s="64">
        <v>42917</v>
      </c>
      <c r="C293" s="64" t="s">
        <v>108</v>
      </c>
      <c r="D293" t="s">
        <v>64</v>
      </c>
      <c r="F293" t="s">
        <v>65</v>
      </c>
      <c r="G293" t="s">
        <v>60</v>
      </c>
      <c r="H293" t="s">
        <v>61</v>
      </c>
      <c r="I293">
        <v>202</v>
      </c>
      <c r="J293">
        <v>202</v>
      </c>
      <c r="K293">
        <v>3</v>
      </c>
      <c r="L293">
        <v>148</v>
      </c>
      <c r="M293">
        <v>72</v>
      </c>
      <c r="N293">
        <v>76</v>
      </c>
      <c r="O293">
        <v>47</v>
      </c>
      <c r="P293">
        <v>0.16817129629629632</v>
      </c>
      <c r="Q293">
        <v>9.6168981481481494E-2</v>
      </c>
    </row>
    <row r="294" spans="2:17" hidden="1" x14ac:dyDescent="0.35">
      <c r="B294" s="64">
        <v>42917</v>
      </c>
      <c r="C294" s="64" t="s">
        <v>108</v>
      </c>
      <c r="D294" t="s">
        <v>66</v>
      </c>
      <c r="F294" t="s">
        <v>67</v>
      </c>
      <c r="G294" t="s">
        <v>60</v>
      </c>
      <c r="H294" t="s">
        <v>61</v>
      </c>
      <c r="I294">
        <v>115</v>
      </c>
      <c r="J294">
        <v>113</v>
      </c>
      <c r="K294">
        <v>1</v>
      </c>
      <c r="L294">
        <v>112</v>
      </c>
      <c r="M294">
        <v>110</v>
      </c>
      <c r="N294">
        <v>2</v>
      </c>
      <c r="O294">
        <v>9</v>
      </c>
      <c r="P294">
        <v>0.26633101851851854</v>
      </c>
      <c r="Q294">
        <v>5.4664351851851846E-2</v>
      </c>
    </row>
    <row r="295" spans="2:17" hidden="1" x14ac:dyDescent="0.35">
      <c r="B295" s="64">
        <v>42917</v>
      </c>
      <c r="C295" s="64" t="s">
        <v>108</v>
      </c>
      <c r="D295" t="s">
        <v>68</v>
      </c>
      <c r="F295" t="s">
        <v>69</v>
      </c>
      <c r="G295" t="s">
        <v>60</v>
      </c>
      <c r="H295" t="s">
        <v>61</v>
      </c>
      <c r="I295">
        <v>92</v>
      </c>
      <c r="J295">
        <v>92</v>
      </c>
      <c r="K295">
        <v>5</v>
      </c>
      <c r="L295">
        <v>82</v>
      </c>
      <c r="M295">
        <v>44</v>
      </c>
      <c r="N295">
        <v>38</v>
      </c>
      <c r="O295">
        <v>12</v>
      </c>
      <c r="P295">
        <v>0.22416666666666665</v>
      </c>
      <c r="Q295">
        <v>8.3333333333333329E-2</v>
      </c>
    </row>
    <row r="296" spans="2:17" hidden="1" x14ac:dyDescent="0.35">
      <c r="B296" s="64">
        <v>42917</v>
      </c>
      <c r="C296" s="64" t="s">
        <v>108</v>
      </c>
      <c r="D296" t="s">
        <v>70</v>
      </c>
      <c r="F296" t="s">
        <v>71</v>
      </c>
      <c r="G296" t="s">
        <v>60</v>
      </c>
      <c r="H296" t="s">
        <v>61</v>
      </c>
      <c r="I296">
        <v>191</v>
      </c>
      <c r="J296">
        <v>191</v>
      </c>
      <c r="K296">
        <v>8</v>
      </c>
      <c r="L296">
        <v>131</v>
      </c>
      <c r="M296">
        <v>64</v>
      </c>
      <c r="N296">
        <v>67</v>
      </c>
      <c r="O296">
        <v>57</v>
      </c>
      <c r="P296">
        <v>0.25900462962962961</v>
      </c>
      <c r="Q296">
        <v>0.18016203703703704</v>
      </c>
    </row>
    <row r="297" spans="2:17" hidden="1" x14ac:dyDescent="0.35">
      <c r="B297" s="64">
        <v>42917</v>
      </c>
      <c r="C297" s="64" t="s">
        <v>108</v>
      </c>
      <c r="D297" t="s">
        <v>72</v>
      </c>
      <c r="F297" t="s">
        <v>73</v>
      </c>
      <c r="G297" t="s">
        <v>60</v>
      </c>
      <c r="H297" t="s">
        <v>61</v>
      </c>
      <c r="I297">
        <v>513</v>
      </c>
      <c r="J297">
        <v>513</v>
      </c>
      <c r="K297">
        <v>3</v>
      </c>
      <c r="L297">
        <v>365</v>
      </c>
      <c r="M297">
        <v>308</v>
      </c>
      <c r="N297">
        <v>57</v>
      </c>
      <c r="O297">
        <v>159</v>
      </c>
      <c r="P297">
        <v>0.30266203703703703</v>
      </c>
      <c r="Q297">
        <v>0.13133101851851853</v>
      </c>
    </row>
    <row r="298" spans="2:17" hidden="1" x14ac:dyDescent="0.35">
      <c r="B298" s="64">
        <v>42917</v>
      </c>
      <c r="C298" s="64" t="s">
        <v>108</v>
      </c>
      <c r="D298" t="s">
        <v>74</v>
      </c>
      <c r="F298" t="s">
        <v>75</v>
      </c>
      <c r="G298" t="s">
        <v>60</v>
      </c>
      <c r="H298" t="s">
        <v>61</v>
      </c>
      <c r="I298">
        <v>310</v>
      </c>
      <c r="J298">
        <v>310</v>
      </c>
      <c r="K298">
        <v>7</v>
      </c>
      <c r="L298">
        <v>296</v>
      </c>
      <c r="M298">
        <v>92</v>
      </c>
      <c r="N298">
        <v>204</v>
      </c>
      <c r="O298">
        <v>34</v>
      </c>
      <c r="P298">
        <v>0.13733796296296297</v>
      </c>
      <c r="Q298">
        <v>0.1343287037037037</v>
      </c>
    </row>
    <row r="299" spans="2:17" hidden="1" x14ac:dyDescent="0.35">
      <c r="B299" s="64">
        <v>42917</v>
      </c>
      <c r="C299" s="64" t="s">
        <v>108</v>
      </c>
      <c r="D299" t="s">
        <v>76</v>
      </c>
      <c r="F299" t="s">
        <v>77</v>
      </c>
      <c r="G299" t="s">
        <v>60</v>
      </c>
      <c r="H299" t="s">
        <v>61</v>
      </c>
      <c r="I299">
        <v>9</v>
      </c>
      <c r="J299">
        <v>9</v>
      </c>
      <c r="K299">
        <v>1</v>
      </c>
      <c r="L299">
        <v>6</v>
      </c>
      <c r="M299">
        <v>6</v>
      </c>
      <c r="N299">
        <v>0</v>
      </c>
      <c r="O299">
        <v>1</v>
      </c>
      <c r="P299">
        <v>0.47216435185185185</v>
      </c>
      <c r="Q299">
        <v>0.41666666666666669</v>
      </c>
    </row>
    <row r="300" spans="2:17" hidden="1" x14ac:dyDescent="0.35">
      <c r="B300" s="64">
        <v>42917</v>
      </c>
      <c r="C300" s="64" t="s">
        <v>108</v>
      </c>
      <c r="D300" t="s">
        <v>78</v>
      </c>
      <c r="F300" t="s">
        <v>79</v>
      </c>
      <c r="G300" t="s">
        <v>60</v>
      </c>
      <c r="H300" t="s">
        <v>61</v>
      </c>
      <c r="I300">
        <v>114</v>
      </c>
      <c r="J300">
        <v>114</v>
      </c>
      <c r="K300">
        <v>3</v>
      </c>
      <c r="L300">
        <v>101</v>
      </c>
      <c r="M300">
        <v>18</v>
      </c>
      <c r="N300">
        <v>83</v>
      </c>
      <c r="O300">
        <v>4</v>
      </c>
      <c r="P300">
        <v>9.4837962962962971E-2</v>
      </c>
      <c r="Q300">
        <v>0.22083333333333333</v>
      </c>
    </row>
    <row r="301" spans="2:17" hidden="1" x14ac:dyDescent="0.35">
      <c r="B301" s="64">
        <v>42917</v>
      </c>
      <c r="C301" s="64" t="s">
        <v>108</v>
      </c>
      <c r="D301" t="s">
        <v>80</v>
      </c>
      <c r="F301" t="s">
        <v>81</v>
      </c>
      <c r="G301" t="s">
        <v>60</v>
      </c>
      <c r="H301" t="s">
        <v>61</v>
      </c>
      <c r="I301">
        <v>208</v>
      </c>
      <c r="J301">
        <v>208</v>
      </c>
      <c r="K301">
        <v>5</v>
      </c>
      <c r="L301">
        <v>187</v>
      </c>
      <c r="M301">
        <v>109</v>
      </c>
      <c r="N301">
        <v>78</v>
      </c>
      <c r="O301">
        <v>26</v>
      </c>
      <c r="P301">
        <v>0.2525</v>
      </c>
      <c r="Q301">
        <v>0.34033564814814815</v>
      </c>
    </row>
    <row r="302" spans="2:17" x14ac:dyDescent="0.35">
      <c r="B302" s="64">
        <v>42917</v>
      </c>
      <c r="C302" s="64" t="s">
        <v>108</v>
      </c>
      <c r="D302" t="s">
        <v>82</v>
      </c>
      <c r="F302" t="s">
        <v>83</v>
      </c>
      <c r="G302" t="s">
        <v>60</v>
      </c>
      <c r="H302" t="s">
        <v>61</v>
      </c>
      <c r="I302">
        <v>50</v>
      </c>
      <c r="J302">
        <v>50</v>
      </c>
      <c r="K302">
        <v>0</v>
      </c>
      <c r="L302">
        <v>46</v>
      </c>
      <c r="M302">
        <v>26</v>
      </c>
      <c r="N302">
        <v>20</v>
      </c>
      <c r="O302">
        <v>11</v>
      </c>
      <c r="P302">
        <v>0.22</v>
      </c>
      <c r="Q302">
        <v>0.20833333333333334</v>
      </c>
    </row>
    <row r="303" spans="2:17" hidden="1" x14ac:dyDescent="0.35">
      <c r="B303" s="64">
        <v>42917</v>
      </c>
      <c r="C303" s="64" t="s">
        <v>108</v>
      </c>
      <c r="D303" t="s">
        <v>84</v>
      </c>
      <c r="F303" t="s">
        <v>85</v>
      </c>
      <c r="G303" t="s">
        <v>60</v>
      </c>
      <c r="H303" t="s">
        <v>61</v>
      </c>
      <c r="I303">
        <v>75</v>
      </c>
      <c r="J303">
        <v>74</v>
      </c>
      <c r="K303">
        <v>0</v>
      </c>
      <c r="L303">
        <v>64</v>
      </c>
      <c r="M303">
        <v>53</v>
      </c>
      <c r="N303">
        <v>11</v>
      </c>
      <c r="O303">
        <v>8</v>
      </c>
      <c r="P303">
        <v>0.21516203703703704</v>
      </c>
      <c r="Q303">
        <v>1.4664351851851852E-2</v>
      </c>
    </row>
    <row r="304" spans="2:17" hidden="1" x14ac:dyDescent="0.35">
      <c r="B304" s="64">
        <v>42917</v>
      </c>
      <c r="C304" s="64" t="s">
        <v>108</v>
      </c>
      <c r="D304" t="s">
        <v>86</v>
      </c>
      <c r="F304" t="s">
        <v>87</v>
      </c>
      <c r="G304" t="s">
        <v>60</v>
      </c>
      <c r="H304" t="s">
        <v>61</v>
      </c>
      <c r="I304">
        <v>60</v>
      </c>
      <c r="J304">
        <v>60</v>
      </c>
      <c r="K304">
        <v>0</v>
      </c>
      <c r="L304">
        <v>65</v>
      </c>
      <c r="M304">
        <v>44</v>
      </c>
      <c r="N304">
        <v>21</v>
      </c>
      <c r="O304">
        <v>10</v>
      </c>
      <c r="P304">
        <v>0.299837962962963</v>
      </c>
      <c r="Q304">
        <v>0.3066666666666667</v>
      </c>
    </row>
    <row r="305" spans="2:17" hidden="1" x14ac:dyDescent="0.35">
      <c r="B305" s="64">
        <v>42917</v>
      </c>
      <c r="C305" s="64" t="s">
        <v>108</v>
      </c>
      <c r="D305" t="s">
        <v>88</v>
      </c>
      <c r="F305" t="s">
        <v>89</v>
      </c>
      <c r="G305" t="s">
        <v>60</v>
      </c>
      <c r="H305" t="s">
        <v>61</v>
      </c>
      <c r="I305">
        <v>79</v>
      </c>
      <c r="J305">
        <v>79</v>
      </c>
      <c r="K305">
        <v>2</v>
      </c>
      <c r="L305">
        <v>68</v>
      </c>
      <c r="M305">
        <v>56</v>
      </c>
      <c r="N305">
        <v>12</v>
      </c>
      <c r="O305">
        <v>15</v>
      </c>
      <c r="P305">
        <v>0.33682870370370371</v>
      </c>
      <c r="Q305">
        <v>0.16666666666666666</v>
      </c>
    </row>
    <row r="306" spans="2:17" hidden="1" x14ac:dyDescent="0.35">
      <c r="B306" s="64">
        <v>42917</v>
      </c>
      <c r="C306" s="64" t="s">
        <v>108</v>
      </c>
      <c r="D306" t="s">
        <v>90</v>
      </c>
      <c r="F306" t="s">
        <v>91</v>
      </c>
      <c r="G306" t="s">
        <v>60</v>
      </c>
      <c r="H306" t="s">
        <v>61</v>
      </c>
      <c r="I306">
        <v>368</v>
      </c>
      <c r="J306">
        <v>368</v>
      </c>
      <c r="K306">
        <v>1</v>
      </c>
      <c r="L306">
        <v>328</v>
      </c>
      <c r="M306">
        <v>272</v>
      </c>
      <c r="N306">
        <v>56</v>
      </c>
      <c r="O306">
        <v>34</v>
      </c>
      <c r="P306">
        <v>0.29599537037037038</v>
      </c>
      <c r="Q306">
        <v>0.26616898148148149</v>
      </c>
    </row>
    <row r="307" spans="2:17" hidden="1" x14ac:dyDescent="0.35">
      <c r="B307" s="64">
        <v>42917</v>
      </c>
      <c r="C307" s="64" t="s">
        <v>108</v>
      </c>
      <c r="D307" t="s">
        <v>92</v>
      </c>
      <c r="F307" t="s">
        <v>93</v>
      </c>
      <c r="G307" t="s">
        <v>60</v>
      </c>
      <c r="H307" t="s">
        <v>61</v>
      </c>
      <c r="I307">
        <v>244</v>
      </c>
      <c r="J307">
        <v>244</v>
      </c>
      <c r="K307">
        <v>6</v>
      </c>
      <c r="L307">
        <v>199</v>
      </c>
      <c r="M307">
        <v>131</v>
      </c>
      <c r="N307">
        <v>68</v>
      </c>
      <c r="O307">
        <v>47</v>
      </c>
      <c r="P307">
        <v>0.25317129629629631</v>
      </c>
      <c r="Q307">
        <v>0.21366898148148147</v>
      </c>
    </row>
    <row r="308" spans="2:17" hidden="1" x14ac:dyDescent="0.35">
      <c r="B308" s="64">
        <v>42917</v>
      </c>
      <c r="C308" s="64" t="s">
        <v>108</v>
      </c>
      <c r="D308" t="s">
        <v>94</v>
      </c>
      <c r="F308" t="s">
        <v>95</v>
      </c>
      <c r="G308" t="s">
        <v>60</v>
      </c>
      <c r="H308" t="s">
        <v>61</v>
      </c>
      <c r="I308">
        <v>178</v>
      </c>
      <c r="J308">
        <v>178</v>
      </c>
      <c r="K308">
        <v>0</v>
      </c>
      <c r="L308">
        <v>130</v>
      </c>
      <c r="M308">
        <v>64</v>
      </c>
      <c r="N308">
        <v>66</v>
      </c>
      <c r="O308">
        <v>41</v>
      </c>
      <c r="P308">
        <v>0.26333333333333336</v>
      </c>
      <c r="Q308">
        <v>0.1275</v>
      </c>
    </row>
    <row r="309" spans="2:17" hidden="1" x14ac:dyDescent="0.35">
      <c r="B309" s="64">
        <v>42917</v>
      </c>
      <c r="C309" s="64" t="s">
        <v>108</v>
      </c>
      <c r="D309" t="s">
        <v>96</v>
      </c>
      <c r="F309" t="s">
        <v>97</v>
      </c>
      <c r="G309" t="s">
        <v>60</v>
      </c>
      <c r="H309" t="s">
        <v>61</v>
      </c>
      <c r="I309">
        <v>137</v>
      </c>
      <c r="J309">
        <v>137</v>
      </c>
      <c r="K309">
        <v>2</v>
      </c>
      <c r="L309">
        <v>146</v>
      </c>
      <c r="M309">
        <v>83</v>
      </c>
      <c r="N309">
        <v>63</v>
      </c>
      <c r="O309">
        <v>7</v>
      </c>
      <c r="P309">
        <v>0.29432870370370373</v>
      </c>
      <c r="Q309">
        <v>0.2131712962962963</v>
      </c>
    </row>
    <row r="310" spans="2:17" hidden="1" x14ac:dyDescent="0.35">
      <c r="B310" s="64">
        <v>42917</v>
      </c>
      <c r="C310" s="64" t="s">
        <v>108</v>
      </c>
      <c r="D310" t="s">
        <v>98</v>
      </c>
      <c r="F310" t="s">
        <v>99</v>
      </c>
      <c r="G310" t="s">
        <v>60</v>
      </c>
      <c r="H310" t="s">
        <v>61</v>
      </c>
      <c r="I310">
        <v>238</v>
      </c>
      <c r="J310">
        <v>238</v>
      </c>
      <c r="K310">
        <v>5</v>
      </c>
      <c r="L310">
        <v>193</v>
      </c>
      <c r="M310">
        <v>130</v>
      </c>
      <c r="N310">
        <v>63</v>
      </c>
      <c r="O310">
        <v>23</v>
      </c>
      <c r="P310">
        <v>0.33883101851851855</v>
      </c>
      <c r="Q310">
        <v>0.30249999999999999</v>
      </c>
    </row>
    <row r="311" spans="2:17" hidden="1" x14ac:dyDescent="0.35">
      <c r="B311" s="64">
        <v>42917</v>
      </c>
      <c r="C311" s="64" t="s">
        <v>108</v>
      </c>
      <c r="D311" t="s">
        <v>100</v>
      </c>
      <c r="F311" t="s">
        <v>101</v>
      </c>
      <c r="G311" t="s">
        <v>60</v>
      </c>
      <c r="H311" t="s">
        <v>61</v>
      </c>
      <c r="I311">
        <v>290</v>
      </c>
      <c r="J311">
        <v>289</v>
      </c>
      <c r="K311">
        <v>4</v>
      </c>
      <c r="L311">
        <v>270</v>
      </c>
      <c r="M311">
        <v>124</v>
      </c>
      <c r="N311">
        <v>146</v>
      </c>
      <c r="O311">
        <v>39</v>
      </c>
      <c r="P311">
        <v>0.21083333333333332</v>
      </c>
      <c r="Q311">
        <v>0.41833333333333328</v>
      </c>
    </row>
    <row r="312" spans="2:17" hidden="1" x14ac:dyDescent="0.35">
      <c r="B312" s="64">
        <v>42917</v>
      </c>
      <c r="C312" s="64" t="s">
        <v>108</v>
      </c>
      <c r="D312" t="s">
        <v>102</v>
      </c>
      <c r="F312" t="s">
        <v>103</v>
      </c>
      <c r="G312" t="s">
        <v>60</v>
      </c>
      <c r="H312" t="s">
        <v>61</v>
      </c>
      <c r="I312">
        <v>133</v>
      </c>
      <c r="J312">
        <v>125</v>
      </c>
      <c r="K312">
        <v>0</v>
      </c>
      <c r="L312">
        <v>116</v>
      </c>
      <c r="M312">
        <v>84</v>
      </c>
      <c r="N312">
        <v>32</v>
      </c>
      <c r="O312">
        <v>28</v>
      </c>
      <c r="P312">
        <v>0.33783564814814815</v>
      </c>
      <c r="Q312">
        <v>0.13150462962962964</v>
      </c>
    </row>
    <row r="313" spans="2:17" hidden="1" x14ac:dyDescent="0.35">
      <c r="B313" s="64">
        <v>42917</v>
      </c>
      <c r="C313" s="64" t="s">
        <v>108</v>
      </c>
      <c r="D313" t="s">
        <v>104</v>
      </c>
      <c r="F313" t="s">
        <v>105</v>
      </c>
      <c r="G313" t="s">
        <v>60</v>
      </c>
      <c r="H313" t="s">
        <v>61</v>
      </c>
      <c r="I313">
        <v>25</v>
      </c>
      <c r="J313">
        <v>25</v>
      </c>
      <c r="K313">
        <v>1</v>
      </c>
      <c r="L313">
        <v>16</v>
      </c>
      <c r="M313">
        <v>4</v>
      </c>
      <c r="N313">
        <v>12</v>
      </c>
      <c r="O313">
        <v>6</v>
      </c>
      <c r="P313">
        <v>0.17599537037037039</v>
      </c>
      <c r="Q313">
        <v>0.125</v>
      </c>
    </row>
    <row r="314" spans="2:17" hidden="1" x14ac:dyDescent="0.35">
      <c r="B314" s="64">
        <v>42917</v>
      </c>
      <c r="C314" s="64" t="s">
        <v>108</v>
      </c>
      <c r="D314" t="s">
        <v>106</v>
      </c>
      <c r="F314" t="s">
        <v>107</v>
      </c>
      <c r="G314" t="s">
        <v>60</v>
      </c>
      <c r="H314" t="s">
        <v>61</v>
      </c>
      <c r="I314">
        <v>100</v>
      </c>
      <c r="J314">
        <v>100</v>
      </c>
      <c r="K314">
        <v>4</v>
      </c>
      <c r="L314">
        <v>90</v>
      </c>
      <c r="M314">
        <v>64</v>
      </c>
      <c r="N314">
        <v>26</v>
      </c>
      <c r="O314">
        <v>12</v>
      </c>
      <c r="P314">
        <v>0.26166666666666666</v>
      </c>
      <c r="Q314">
        <v>0.21249999999999999</v>
      </c>
    </row>
    <row r="315" spans="2:17" hidden="1" x14ac:dyDescent="0.35">
      <c r="B315" s="64">
        <v>42948</v>
      </c>
      <c r="C315" s="64" t="s">
        <v>108</v>
      </c>
      <c r="D315" t="s">
        <v>58</v>
      </c>
      <c r="F315" t="s">
        <v>59</v>
      </c>
      <c r="G315" t="s">
        <v>60</v>
      </c>
      <c r="H315" t="s">
        <v>61</v>
      </c>
      <c r="I315">
        <v>309</v>
      </c>
      <c r="J315">
        <v>307</v>
      </c>
      <c r="K315">
        <v>8</v>
      </c>
      <c r="L315">
        <v>213</v>
      </c>
      <c r="M315">
        <v>158</v>
      </c>
      <c r="N315">
        <v>55</v>
      </c>
      <c r="O315">
        <v>92</v>
      </c>
      <c r="P315" s="65">
        <v>0.25983796296296297</v>
      </c>
      <c r="Q315" s="65">
        <v>0.21682870370370369</v>
      </c>
    </row>
    <row r="316" spans="2:17" hidden="1" x14ac:dyDescent="0.35">
      <c r="B316" s="64">
        <v>42948</v>
      </c>
      <c r="C316" s="64" t="s">
        <v>108</v>
      </c>
      <c r="D316" t="s">
        <v>62</v>
      </c>
      <c r="F316" t="s">
        <v>63</v>
      </c>
      <c r="G316" t="s">
        <v>60</v>
      </c>
      <c r="H316" t="s">
        <v>61</v>
      </c>
      <c r="I316">
        <v>246</v>
      </c>
      <c r="J316">
        <v>246</v>
      </c>
      <c r="K316">
        <v>2</v>
      </c>
      <c r="L316">
        <v>232</v>
      </c>
      <c r="M316">
        <v>99</v>
      </c>
      <c r="N316">
        <v>133</v>
      </c>
      <c r="O316">
        <v>23</v>
      </c>
      <c r="P316" s="65">
        <v>0.22150462962962961</v>
      </c>
      <c r="Q316" s="65">
        <v>0.29317129629629629</v>
      </c>
    </row>
    <row r="317" spans="2:17" hidden="1" x14ac:dyDescent="0.35">
      <c r="B317" s="64">
        <v>42948</v>
      </c>
      <c r="C317" s="64" t="s">
        <v>108</v>
      </c>
      <c r="D317" t="s">
        <v>64</v>
      </c>
      <c r="F317" t="s">
        <v>65</v>
      </c>
      <c r="G317" t="s">
        <v>60</v>
      </c>
      <c r="H317" t="s">
        <v>61</v>
      </c>
      <c r="I317">
        <v>238</v>
      </c>
      <c r="J317">
        <v>238</v>
      </c>
      <c r="K317">
        <v>2</v>
      </c>
      <c r="L317">
        <v>128</v>
      </c>
      <c r="M317">
        <v>79</v>
      </c>
      <c r="N317">
        <v>49</v>
      </c>
      <c r="O317">
        <v>40</v>
      </c>
      <c r="P317" s="65">
        <v>0.14016203703703703</v>
      </c>
      <c r="Q317" s="65">
        <v>9.5833333333333326E-2</v>
      </c>
    </row>
    <row r="318" spans="2:17" hidden="1" x14ac:dyDescent="0.35">
      <c r="B318" s="64">
        <v>42948</v>
      </c>
      <c r="C318" s="64" t="s">
        <v>108</v>
      </c>
      <c r="D318" t="s">
        <v>66</v>
      </c>
      <c r="F318" t="s">
        <v>67</v>
      </c>
      <c r="G318" t="s">
        <v>60</v>
      </c>
      <c r="H318" t="s">
        <v>61</v>
      </c>
      <c r="I318">
        <v>174</v>
      </c>
      <c r="J318">
        <v>174</v>
      </c>
      <c r="K318">
        <v>0</v>
      </c>
      <c r="L318">
        <v>129</v>
      </c>
      <c r="M318">
        <v>121</v>
      </c>
      <c r="N318">
        <v>8</v>
      </c>
      <c r="O318">
        <v>23</v>
      </c>
      <c r="P318" s="65">
        <v>0.21716435185185187</v>
      </c>
      <c r="Q318" s="65">
        <v>5.7662037037037039E-2</v>
      </c>
    </row>
    <row r="319" spans="2:17" hidden="1" x14ac:dyDescent="0.35">
      <c r="B319" s="64">
        <v>42948</v>
      </c>
      <c r="C319" s="64" t="s">
        <v>108</v>
      </c>
      <c r="D319" t="s">
        <v>68</v>
      </c>
      <c r="F319" t="s">
        <v>69</v>
      </c>
      <c r="G319" t="s">
        <v>60</v>
      </c>
      <c r="H319" t="s">
        <v>61</v>
      </c>
      <c r="I319">
        <v>105</v>
      </c>
      <c r="J319">
        <v>105</v>
      </c>
      <c r="K319">
        <v>3</v>
      </c>
      <c r="L319">
        <v>82</v>
      </c>
      <c r="M319">
        <v>55</v>
      </c>
      <c r="N319">
        <v>27</v>
      </c>
      <c r="O319">
        <v>6</v>
      </c>
      <c r="P319" s="65">
        <v>0.22383101851851853</v>
      </c>
      <c r="Q319" s="65">
        <v>0.13883101851851851</v>
      </c>
    </row>
    <row r="320" spans="2:17" hidden="1" x14ac:dyDescent="0.35">
      <c r="B320" s="64">
        <v>42948</v>
      </c>
      <c r="C320" s="64" t="s">
        <v>108</v>
      </c>
      <c r="D320" t="s">
        <v>70</v>
      </c>
      <c r="F320" t="s">
        <v>71</v>
      </c>
      <c r="G320" t="s">
        <v>60</v>
      </c>
      <c r="H320" t="s">
        <v>61</v>
      </c>
      <c r="I320">
        <v>374</v>
      </c>
      <c r="J320">
        <v>374</v>
      </c>
      <c r="K320">
        <v>6</v>
      </c>
      <c r="L320">
        <v>245</v>
      </c>
      <c r="M320">
        <v>124</v>
      </c>
      <c r="N320">
        <v>121</v>
      </c>
      <c r="O320">
        <v>53</v>
      </c>
      <c r="P320" s="65">
        <v>0.21383101851851852</v>
      </c>
      <c r="Q320" s="65">
        <v>0.1761689814814815</v>
      </c>
    </row>
    <row r="321" spans="2:17" hidden="1" x14ac:dyDescent="0.35">
      <c r="B321" s="64">
        <v>42948</v>
      </c>
      <c r="C321" s="64" t="s">
        <v>108</v>
      </c>
      <c r="D321" t="s">
        <v>72</v>
      </c>
      <c r="F321" t="s">
        <v>73</v>
      </c>
      <c r="G321" t="s">
        <v>60</v>
      </c>
      <c r="H321" t="s">
        <v>61</v>
      </c>
      <c r="I321">
        <v>933</v>
      </c>
      <c r="J321">
        <v>931</v>
      </c>
      <c r="K321">
        <v>4</v>
      </c>
      <c r="L321">
        <v>531</v>
      </c>
      <c r="M321">
        <v>478</v>
      </c>
      <c r="N321">
        <v>53</v>
      </c>
      <c r="O321">
        <v>175</v>
      </c>
      <c r="P321" s="65">
        <v>0.29416666666666663</v>
      </c>
      <c r="Q321" s="65">
        <v>0.13599537037037038</v>
      </c>
    </row>
    <row r="322" spans="2:17" hidden="1" x14ac:dyDescent="0.35">
      <c r="B322" s="64">
        <v>42948</v>
      </c>
      <c r="C322" s="64" t="s">
        <v>108</v>
      </c>
      <c r="D322" t="s">
        <v>74</v>
      </c>
      <c r="F322" t="s">
        <v>75</v>
      </c>
      <c r="G322" t="s">
        <v>60</v>
      </c>
      <c r="H322" t="s">
        <v>61</v>
      </c>
      <c r="I322">
        <v>313</v>
      </c>
      <c r="J322">
        <v>313</v>
      </c>
      <c r="K322">
        <v>5</v>
      </c>
      <c r="L322">
        <v>243</v>
      </c>
      <c r="M322">
        <v>85</v>
      </c>
      <c r="N322">
        <v>158</v>
      </c>
      <c r="O322">
        <v>47</v>
      </c>
      <c r="P322" s="65">
        <v>0.13783564814814817</v>
      </c>
      <c r="Q322" s="65">
        <v>8.3333333333333329E-2</v>
      </c>
    </row>
    <row r="323" spans="2:17" hidden="1" x14ac:dyDescent="0.35">
      <c r="B323" s="64">
        <v>42948</v>
      </c>
      <c r="C323" s="64" t="s">
        <v>108</v>
      </c>
      <c r="D323" t="s">
        <v>76</v>
      </c>
      <c r="F323" t="s">
        <v>77</v>
      </c>
      <c r="G323" t="s">
        <v>60</v>
      </c>
      <c r="H323" t="s">
        <v>61</v>
      </c>
      <c r="I323">
        <v>18</v>
      </c>
      <c r="J323">
        <v>18</v>
      </c>
      <c r="K323">
        <v>1</v>
      </c>
      <c r="L323">
        <v>13</v>
      </c>
      <c r="M323">
        <v>10</v>
      </c>
      <c r="N323">
        <v>3</v>
      </c>
      <c r="O323">
        <v>3</v>
      </c>
      <c r="P323" s="65">
        <v>0.34366898148148151</v>
      </c>
      <c r="Q323" s="65">
        <v>0.38616898148148149</v>
      </c>
    </row>
    <row r="324" spans="2:17" hidden="1" x14ac:dyDescent="0.35">
      <c r="B324" s="64">
        <v>42948</v>
      </c>
      <c r="C324" s="64" t="s">
        <v>108</v>
      </c>
      <c r="D324" t="s">
        <v>78</v>
      </c>
      <c r="F324" t="s">
        <v>79</v>
      </c>
      <c r="G324" t="s">
        <v>60</v>
      </c>
      <c r="H324" t="s">
        <v>61</v>
      </c>
      <c r="I324">
        <v>110</v>
      </c>
      <c r="J324">
        <v>110</v>
      </c>
      <c r="K324">
        <v>1</v>
      </c>
      <c r="L324">
        <v>90</v>
      </c>
      <c r="M324">
        <v>20</v>
      </c>
      <c r="N324">
        <v>70</v>
      </c>
      <c r="O324">
        <v>11</v>
      </c>
      <c r="P324" s="65">
        <v>9.3171296296296294E-2</v>
      </c>
      <c r="Q324" s="65">
        <v>4.9166666666666664E-2</v>
      </c>
    </row>
    <row r="325" spans="2:17" hidden="1" x14ac:dyDescent="0.35">
      <c r="B325" s="64">
        <v>42948</v>
      </c>
      <c r="C325" s="64" t="s">
        <v>108</v>
      </c>
      <c r="D325" t="s">
        <v>80</v>
      </c>
      <c r="F325" t="s">
        <v>81</v>
      </c>
      <c r="G325" t="s">
        <v>60</v>
      </c>
      <c r="H325" t="s">
        <v>61</v>
      </c>
      <c r="I325">
        <v>206</v>
      </c>
      <c r="J325">
        <v>206</v>
      </c>
      <c r="K325">
        <v>3</v>
      </c>
      <c r="L325">
        <v>148</v>
      </c>
      <c r="M325">
        <v>105</v>
      </c>
      <c r="N325">
        <v>43</v>
      </c>
      <c r="O325">
        <v>32</v>
      </c>
      <c r="P325" s="65">
        <v>0.22266203703703702</v>
      </c>
      <c r="Q325" s="65">
        <v>0.22033564814814813</v>
      </c>
    </row>
    <row r="326" spans="2:17" x14ac:dyDescent="0.35">
      <c r="B326" s="64">
        <v>42948</v>
      </c>
      <c r="C326" s="64" t="s">
        <v>108</v>
      </c>
      <c r="D326" t="s">
        <v>82</v>
      </c>
      <c r="F326" t="s">
        <v>83</v>
      </c>
      <c r="G326" t="s">
        <v>60</v>
      </c>
      <c r="H326" t="s">
        <v>61</v>
      </c>
      <c r="I326">
        <v>59</v>
      </c>
      <c r="J326">
        <v>59</v>
      </c>
      <c r="K326">
        <v>2</v>
      </c>
      <c r="L326">
        <v>33</v>
      </c>
      <c r="M326">
        <v>22</v>
      </c>
      <c r="N326">
        <v>11</v>
      </c>
      <c r="O326">
        <v>11</v>
      </c>
      <c r="P326" s="65">
        <v>0.25049768518518517</v>
      </c>
      <c r="Q326" s="65">
        <v>9.4004629629629632E-2</v>
      </c>
    </row>
    <row r="327" spans="2:17" hidden="1" x14ac:dyDescent="0.35">
      <c r="B327" s="64">
        <v>42948</v>
      </c>
      <c r="C327" s="64" t="s">
        <v>108</v>
      </c>
      <c r="D327" t="s">
        <v>84</v>
      </c>
      <c r="F327" t="s">
        <v>85</v>
      </c>
      <c r="G327" t="s">
        <v>60</v>
      </c>
      <c r="H327" t="s">
        <v>61</v>
      </c>
      <c r="I327">
        <v>39</v>
      </c>
      <c r="J327">
        <v>39</v>
      </c>
      <c r="K327">
        <v>0</v>
      </c>
      <c r="L327">
        <v>46</v>
      </c>
      <c r="M327">
        <v>36</v>
      </c>
      <c r="N327">
        <v>10</v>
      </c>
      <c r="O327">
        <v>5</v>
      </c>
      <c r="P327" s="65">
        <v>0.17</v>
      </c>
      <c r="Q327" s="65">
        <v>0.34333333333333332</v>
      </c>
    </row>
    <row r="328" spans="2:17" hidden="1" x14ac:dyDescent="0.35">
      <c r="B328" s="64">
        <v>42948</v>
      </c>
      <c r="C328" s="64" t="s">
        <v>108</v>
      </c>
      <c r="D328" t="s">
        <v>86</v>
      </c>
      <c r="F328" t="s">
        <v>87</v>
      </c>
      <c r="G328" t="s">
        <v>60</v>
      </c>
      <c r="H328" t="s">
        <v>61</v>
      </c>
      <c r="I328">
        <v>113</v>
      </c>
      <c r="J328">
        <v>113</v>
      </c>
      <c r="K328">
        <v>2</v>
      </c>
      <c r="L328">
        <v>81</v>
      </c>
      <c r="M328">
        <v>47</v>
      </c>
      <c r="N328">
        <v>34</v>
      </c>
      <c r="O328">
        <v>20</v>
      </c>
      <c r="P328" s="65">
        <v>0.17166666666666666</v>
      </c>
      <c r="Q328" s="65">
        <v>0.17249999999999999</v>
      </c>
    </row>
    <row r="329" spans="2:17" hidden="1" x14ac:dyDescent="0.35">
      <c r="B329" s="64">
        <v>42948</v>
      </c>
      <c r="C329" s="64" t="s">
        <v>108</v>
      </c>
      <c r="D329" t="s">
        <v>88</v>
      </c>
      <c r="F329" t="s">
        <v>89</v>
      </c>
      <c r="G329" t="s">
        <v>60</v>
      </c>
      <c r="H329" t="s">
        <v>61</v>
      </c>
      <c r="I329">
        <v>78</v>
      </c>
      <c r="J329">
        <v>78</v>
      </c>
      <c r="K329">
        <v>1</v>
      </c>
      <c r="L329">
        <v>66</v>
      </c>
      <c r="M329">
        <v>61</v>
      </c>
      <c r="N329">
        <v>5</v>
      </c>
      <c r="O329">
        <v>12</v>
      </c>
      <c r="P329" s="65">
        <v>0.33533564814814815</v>
      </c>
      <c r="Q329" s="65">
        <v>0.37783564814814818</v>
      </c>
    </row>
    <row r="330" spans="2:17" hidden="1" x14ac:dyDescent="0.35">
      <c r="B330" s="64">
        <v>42948</v>
      </c>
      <c r="C330" s="64" t="s">
        <v>108</v>
      </c>
      <c r="D330" t="s">
        <v>90</v>
      </c>
      <c r="F330" t="s">
        <v>91</v>
      </c>
      <c r="G330" t="s">
        <v>60</v>
      </c>
      <c r="H330" t="s">
        <v>61</v>
      </c>
      <c r="I330">
        <v>275</v>
      </c>
      <c r="J330">
        <v>275</v>
      </c>
      <c r="K330">
        <v>2</v>
      </c>
      <c r="L330">
        <v>253</v>
      </c>
      <c r="M330">
        <v>202</v>
      </c>
      <c r="N330">
        <v>51</v>
      </c>
      <c r="O330">
        <v>24</v>
      </c>
      <c r="P330" s="65">
        <v>0.30400462962962965</v>
      </c>
      <c r="Q330" s="65">
        <v>0.26533564814814814</v>
      </c>
    </row>
    <row r="331" spans="2:17" hidden="1" x14ac:dyDescent="0.35">
      <c r="B331" s="64">
        <v>42948</v>
      </c>
      <c r="C331" s="64" t="s">
        <v>108</v>
      </c>
      <c r="D331" t="s">
        <v>92</v>
      </c>
      <c r="F331" t="s">
        <v>93</v>
      </c>
      <c r="G331" t="s">
        <v>60</v>
      </c>
      <c r="H331" t="s">
        <v>61</v>
      </c>
      <c r="I331">
        <v>117</v>
      </c>
      <c r="J331">
        <v>117</v>
      </c>
      <c r="K331">
        <v>2</v>
      </c>
      <c r="L331">
        <v>112</v>
      </c>
      <c r="M331">
        <v>87</v>
      </c>
      <c r="N331">
        <v>25</v>
      </c>
      <c r="O331">
        <v>20</v>
      </c>
      <c r="P331" s="65">
        <v>0.29633101851851851</v>
      </c>
      <c r="Q331" s="65">
        <v>0.22166666666666668</v>
      </c>
    </row>
    <row r="332" spans="2:17" hidden="1" x14ac:dyDescent="0.35">
      <c r="B332" s="64">
        <v>42948</v>
      </c>
      <c r="C332" s="64" t="s">
        <v>108</v>
      </c>
      <c r="D332" t="s">
        <v>94</v>
      </c>
      <c r="F332" t="s">
        <v>95</v>
      </c>
      <c r="G332" t="s">
        <v>60</v>
      </c>
      <c r="H332" t="s">
        <v>61</v>
      </c>
      <c r="I332">
        <v>172</v>
      </c>
      <c r="J332">
        <v>172</v>
      </c>
      <c r="K332">
        <v>0</v>
      </c>
      <c r="L332">
        <v>132</v>
      </c>
      <c r="M332">
        <v>41</v>
      </c>
      <c r="N332">
        <v>91</v>
      </c>
      <c r="O332">
        <v>40</v>
      </c>
      <c r="P332" s="65">
        <v>0.18083333333333332</v>
      </c>
      <c r="Q332" s="65">
        <v>0.13466435185185185</v>
      </c>
    </row>
    <row r="333" spans="2:17" hidden="1" x14ac:dyDescent="0.35">
      <c r="B333" s="64">
        <v>42948</v>
      </c>
      <c r="C333" s="64" t="s">
        <v>108</v>
      </c>
      <c r="D333" t="s">
        <v>96</v>
      </c>
      <c r="F333" t="s">
        <v>97</v>
      </c>
      <c r="G333" t="s">
        <v>60</v>
      </c>
      <c r="H333" t="s">
        <v>61</v>
      </c>
      <c r="I333">
        <v>224</v>
      </c>
      <c r="J333">
        <v>224</v>
      </c>
      <c r="K333">
        <v>4</v>
      </c>
      <c r="L333">
        <v>176</v>
      </c>
      <c r="M333">
        <v>103</v>
      </c>
      <c r="N333">
        <v>73</v>
      </c>
      <c r="O333">
        <v>16</v>
      </c>
      <c r="P333" s="65">
        <v>0.17866898148148147</v>
      </c>
      <c r="Q333" s="65">
        <v>0.17182870370370371</v>
      </c>
    </row>
    <row r="334" spans="2:17" hidden="1" x14ac:dyDescent="0.35">
      <c r="B334" s="64">
        <v>42948</v>
      </c>
      <c r="C334" s="64" t="s">
        <v>108</v>
      </c>
      <c r="D334" t="s">
        <v>98</v>
      </c>
      <c r="F334" t="s">
        <v>99</v>
      </c>
      <c r="G334" t="s">
        <v>60</v>
      </c>
      <c r="H334" t="s">
        <v>61</v>
      </c>
      <c r="I334">
        <v>346</v>
      </c>
      <c r="J334">
        <v>346</v>
      </c>
      <c r="K334">
        <v>9</v>
      </c>
      <c r="L334">
        <v>279</v>
      </c>
      <c r="M334">
        <v>174</v>
      </c>
      <c r="N334">
        <v>105</v>
      </c>
      <c r="O334">
        <v>24</v>
      </c>
      <c r="P334" s="65">
        <v>0.18166666666666667</v>
      </c>
      <c r="Q334" s="65">
        <v>0.21249999999999999</v>
      </c>
    </row>
    <row r="335" spans="2:17" hidden="1" x14ac:dyDescent="0.35">
      <c r="B335" s="64">
        <v>42948</v>
      </c>
      <c r="C335" s="64" t="s">
        <v>108</v>
      </c>
      <c r="D335" t="s">
        <v>100</v>
      </c>
      <c r="F335" t="s">
        <v>101</v>
      </c>
      <c r="G335" t="s">
        <v>60</v>
      </c>
      <c r="H335" t="s">
        <v>61</v>
      </c>
      <c r="I335">
        <v>354</v>
      </c>
      <c r="J335">
        <v>352</v>
      </c>
      <c r="K335">
        <v>8</v>
      </c>
      <c r="L335">
        <v>298</v>
      </c>
      <c r="M335">
        <v>118</v>
      </c>
      <c r="N335">
        <v>180</v>
      </c>
      <c r="O335">
        <v>31</v>
      </c>
      <c r="P335" s="65">
        <v>0.22483796296296296</v>
      </c>
      <c r="Q335" s="65">
        <v>0.21849537037037037</v>
      </c>
    </row>
    <row r="336" spans="2:17" hidden="1" x14ac:dyDescent="0.35">
      <c r="B336" s="64">
        <v>42948</v>
      </c>
      <c r="C336" s="64" t="s">
        <v>108</v>
      </c>
      <c r="D336" t="s">
        <v>102</v>
      </c>
      <c r="F336" t="s">
        <v>103</v>
      </c>
      <c r="G336" t="s">
        <v>60</v>
      </c>
      <c r="H336" t="s">
        <v>61</v>
      </c>
      <c r="I336">
        <v>339</v>
      </c>
      <c r="J336">
        <v>333</v>
      </c>
      <c r="K336">
        <v>3</v>
      </c>
      <c r="L336">
        <v>192</v>
      </c>
      <c r="M336">
        <v>115</v>
      </c>
      <c r="N336">
        <v>77</v>
      </c>
      <c r="O336">
        <v>40</v>
      </c>
      <c r="P336" s="65">
        <v>0.25366898148148148</v>
      </c>
      <c r="Q336" s="65">
        <v>0.13583333333333333</v>
      </c>
    </row>
    <row r="337" spans="2:17" hidden="1" x14ac:dyDescent="0.35">
      <c r="B337" s="64">
        <v>42948</v>
      </c>
      <c r="C337" s="64" t="s">
        <v>108</v>
      </c>
      <c r="D337" t="s">
        <v>104</v>
      </c>
      <c r="F337" t="s">
        <v>105</v>
      </c>
      <c r="G337" t="s">
        <v>60</v>
      </c>
      <c r="H337" t="s">
        <v>61</v>
      </c>
      <c r="I337">
        <v>18</v>
      </c>
      <c r="J337">
        <v>18</v>
      </c>
      <c r="K337">
        <v>0</v>
      </c>
      <c r="L337">
        <v>15</v>
      </c>
      <c r="M337">
        <v>2</v>
      </c>
      <c r="N337">
        <v>13</v>
      </c>
      <c r="O337">
        <v>3</v>
      </c>
      <c r="P337" s="65">
        <v>0.25549768518518517</v>
      </c>
      <c r="Q337" s="65">
        <v>0.25</v>
      </c>
    </row>
    <row r="338" spans="2:17" hidden="1" x14ac:dyDescent="0.35">
      <c r="B338" s="64">
        <v>42948</v>
      </c>
      <c r="C338" s="64" t="s">
        <v>108</v>
      </c>
      <c r="D338" t="s">
        <v>106</v>
      </c>
      <c r="F338" t="s">
        <v>107</v>
      </c>
      <c r="G338" t="s">
        <v>60</v>
      </c>
      <c r="H338" t="s">
        <v>61</v>
      </c>
      <c r="I338">
        <v>73</v>
      </c>
      <c r="J338">
        <v>72</v>
      </c>
      <c r="K338">
        <v>0</v>
      </c>
      <c r="L338">
        <v>60</v>
      </c>
      <c r="M338">
        <v>45</v>
      </c>
      <c r="N338">
        <v>15</v>
      </c>
      <c r="O338">
        <v>7</v>
      </c>
      <c r="P338" s="65">
        <v>0.29950231481481482</v>
      </c>
      <c r="Q338" s="65">
        <v>0.22016203703703704</v>
      </c>
    </row>
    <row r="339" spans="2:17" hidden="1" x14ac:dyDescent="0.35">
      <c r="B339" s="64">
        <v>42979</v>
      </c>
      <c r="C339" s="64" t="s">
        <v>108</v>
      </c>
      <c r="D339" t="s">
        <v>58</v>
      </c>
      <c r="F339" t="s">
        <v>59</v>
      </c>
      <c r="G339" t="s">
        <v>60</v>
      </c>
      <c r="H339" t="s">
        <v>61</v>
      </c>
      <c r="I339">
        <v>452</v>
      </c>
      <c r="J339">
        <v>452</v>
      </c>
      <c r="K339">
        <v>9</v>
      </c>
      <c r="L339">
        <v>260</v>
      </c>
      <c r="M339">
        <v>177</v>
      </c>
      <c r="N339">
        <v>83</v>
      </c>
      <c r="O339">
        <v>124</v>
      </c>
      <c r="P339">
        <v>0.25733796296296296</v>
      </c>
      <c r="Q339">
        <v>0.17749999999999999</v>
      </c>
    </row>
    <row r="340" spans="2:17" hidden="1" x14ac:dyDescent="0.35">
      <c r="B340" s="64">
        <v>42979</v>
      </c>
      <c r="C340" s="64" t="s">
        <v>108</v>
      </c>
      <c r="D340" t="s">
        <v>62</v>
      </c>
      <c r="F340" t="s">
        <v>63</v>
      </c>
      <c r="G340" t="s">
        <v>60</v>
      </c>
      <c r="H340" t="s">
        <v>61</v>
      </c>
      <c r="I340">
        <v>367</v>
      </c>
      <c r="J340">
        <v>365</v>
      </c>
      <c r="K340">
        <v>2</v>
      </c>
      <c r="L340">
        <v>242</v>
      </c>
      <c r="M340">
        <v>131</v>
      </c>
      <c r="N340">
        <v>111</v>
      </c>
      <c r="O340">
        <v>27</v>
      </c>
      <c r="P340">
        <v>0.18150462962962963</v>
      </c>
      <c r="Q340">
        <v>0.26049768518518518</v>
      </c>
    </row>
    <row r="341" spans="2:17" hidden="1" x14ac:dyDescent="0.35">
      <c r="B341" s="64">
        <v>42979</v>
      </c>
      <c r="C341" s="64" t="s">
        <v>108</v>
      </c>
      <c r="D341" t="s">
        <v>64</v>
      </c>
      <c r="F341" t="s">
        <v>65</v>
      </c>
      <c r="G341" t="s">
        <v>60</v>
      </c>
      <c r="H341" t="s">
        <v>61</v>
      </c>
      <c r="I341">
        <v>422</v>
      </c>
      <c r="J341">
        <v>422</v>
      </c>
      <c r="K341">
        <v>8</v>
      </c>
      <c r="L341">
        <v>352</v>
      </c>
      <c r="M341">
        <v>169</v>
      </c>
      <c r="N341">
        <v>183</v>
      </c>
      <c r="O341">
        <v>71</v>
      </c>
      <c r="P341">
        <v>0.13983796296296297</v>
      </c>
      <c r="Q341">
        <v>0.13833333333333334</v>
      </c>
    </row>
    <row r="342" spans="2:17" hidden="1" x14ac:dyDescent="0.35">
      <c r="B342" s="64">
        <v>42979</v>
      </c>
      <c r="C342" s="64" t="s">
        <v>108</v>
      </c>
      <c r="D342" t="s">
        <v>66</v>
      </c>
      <c r="F342" t="s">
        <v>67</v>
      </c>
      <c r="G342" t="s">
        <v>60</v>
      </c>
      <c r="H342" t="s">
        <v>61</v>
      </c>
      <c r="I342">
        <v>124</v>
      </c>
      <c r="J342">
        <v>124</v>
      </c>
      <c r="K342">
        <v>0</v>
      </c>
      <c r="L342">
        <v>105</v>
      </c>
      <c r="M342">
        <v>99</v>
      </c>
      <c r="N342">
        <v>6</v>
      </c>
      <c r="O342">
        <v>19</v>
      </c>
      <c r="P342">
        <v>0.29567129629629629</v>
      </c>
      <c r="Q342">
        <v>0.13900462962962964</v>
      </c>
    </row>
    <row r="343" spans="2:17" hidden="1" x14ac:dyDescent="0.35">
      <c r="B343" s="64">
        <v>42979</v>
      </c>
      <c r="C343" s="64" t="s">
        <v>108</v>
      </c>
      <c r="D343" t="s">
        <v>68</v>
      </c>
      <c r="F343" t="s">
        <v>69</v>
      </c>
      <c r="G343" t="s">
        <v>60</v>
      </c>
      <c r="H343" t="s">
        <v>61</v>
      </c>
      <c r="I343">
        <v>180</v>
      </c>
      <c r="J343">
        <v>180</v>
      </c>
      <c r="K343">
        <v>2</v>
      </c>
      <c r="L343">
        <v>170</v>
      </c>
      <c r="M343">
        <v>74</v>
      </c>
      <c r="N343">
        <v>96</v>
      </c>
      <c r="O343">
        <v>17</v>
      </c>
      <c r="P343">
        <v>0.18016203703703704</v>
      </c>
      <c r="Q343">
        <v>0.16966435185185183</v>
      </c>
    </row>
    <row r="344" spans="2:17" hidden="1" x14ac:dyDescent="0.35">
      <c r="B344" s="64">
        <v>42979</v>
      </c>
      <c r="C344" s="64" t="s">
        <v>108</v>
      </c>
      <c r="D344" t="s">
        <v>70</v>
      </c>
      <c r="F344" t="s">
        <v>71</v>
      </c>
      <c r="G344" t="s">
        <v>60</v>
      </c>
      <c r="H344" t="s">
        <v>61</v>
      </c>
      <c r="I344">
        <v>302</v>
      </c>
      <c r="J344">
        <v>302</v>
      </c>
      <c r="K344">
        <v>9</v>
      </c>
      <c r="L344">
        <v>322</v>
      </c>
      <c r="M344">
        <v>148</v>
      </c>
      <c r="N344">
        <v>174</v>
      </c>
      <c r="O344">
        <v>35</v>
      </c>
      <c r="P344">
        <v>0.25817129629629632</v>
      </c>
      <c r="Q344">
        <v>0.30733796296296295</v>
      </c>
    </row>
    <row r="345" spans="2:17" hidden="1" x14ac:dyDescent="0.35">
      <c r="B345" s="64">
        <v>42979</v>
      </c>
      <c r="C345" s="64" t="s">
        <v>108</v>
      </c>
      <c r="D345" t="s">
        <v>72</v>
      </c>
      <c r="F345" t="s">
        <v>73</v>
      </c>
      <c r="G345" t="s">
        <v>60</v>
      </c>
      <c r="H345" t="s">
        <v>61</v>
      </c>
      <c r="I345">
        <v>992</v>
      </c>
      <c r="J345">
        <v>991</v>
      </c>
      <c r="K345">
        <v>4</v>
      </c>
      <c r="L345">
        <v>763</v>
      </c>
      <c r="M345">
        <v>654</v>
      </c>
      <c r="N345">
        <v>109</v>
      </c>
      <c r="O345">
        <v>288</v>
      </c>
      <c r="P345">
        <v>0.37883101851851847</v>
      </c>
      <c r="Q345">
        <v>0.17650462962962962</v>
      </c>
    </row>
    <row r="346" spans="2:17" hidden="1" x14ac:dyDescent="0.35">
      <c r="B346" s="64">
        <v>42979</v>
      </c>
      <c r="C346" s="64" t="s">
        <v>108</v>
      </c>
      <c r="D346" t="s">
        <v>74</v>
      </c>
      <c r="F346" t="s">
        <v>75</v>
      </c>
      <c r="G346" t="s">
        <v>60</v>
      </c>
      <c r="H346" t="s">
        <v>61</v>
      </c>
      <c r="I346">
        <v>442</v>
      </c>
      <c r="J346">
        <v>442</v>
      </c>
      <c r="K346">
        <v>6</v>
      </c>
      <c r="L346">
        <v>368</v>
      </c>
      <c r="M346">
        <v>128</v>
      </c>
      <c r="N346">
        <v>240</v>
      </c>
      <c r="O346">
        <v>71</v>
      </c>
      <c r="P346">
        <v>0.16766203703703705</v>
      </c>
      <c r="Q346">
        <v>0.13033564814814816</v>
      </c>
    </row>
    <row r="347" spans="2:17" hidden="1" x14ac:dyDescent="0.35">
      <c r="B347" s="64">
        <v>42979</v>
      </c>
      <c r="C347" s="64" t="s">
        <v>108</v>
      </c>
      <c r="D347" t="s">
        <v>76</v>
      </c>
      <c r="F347" t="s">
        <v>77</v>
      </c>
      <c r="G347" t="s">
        <v>60</v>
      </c>
      <c r="H347" t="s">
        <v>61</v>
      </c>
      <c r="I347">
        <v>31</v>
      </c>
      <c r="J347">
        <v>31</v>
      </c>
      <c r="K347">
        <v>0</v>
      </c>
      <c r="L347">
        <v>19</v>
      </c>
      <c r="M347">
        <v>18</v>
      </c>
      <c r="N347">
        <v>1</v>
      </c>
      <c r="O347">
        <v>6</v>
      </c>
      <c r="P347">
        <v>0.46016203703703701</v>
      </c>
      <c r="Q347">
        <v>0.22216435185185188</v>
      </c>
    </row>
    <row r="348" spans="2:17" hidden="1" x14ac:dyDescent="0.35">
      <c r="B348" s="64">
        <v>42979</v>
      </c>
      <c r="C348" s="64" t="s">
        <v>108</v>
      </c>
      <c r="D348" t="s">
        <v>78</v>
      </c>
      <c r="F348" t="s">
        <v>79</v>
      </c>
      <c r="G348" t="s">
        <v>60</v>
      </c>
      <c r="H348" t="s">
        <v>61</v>
      </c>
      <c r="I348">
        <v>157</v>
      </c>
      <c r="J348">
        <v>157</v>
      </c>
      <c r="K348">
        <v>0</v>
      </c>
      <c r="L348">
        <v>147</v>
      </c>
      <c r="M348">
        <v>42</v>
      </c>
      <c r="N348">
        <v>105</v>
      </c>
      <c r="O348">
        <v>25</v>
      </c>
      <c r="P348">
        <v>0.12833333333333333</v>
      </c>
      <c r="Q348">
        <v>8.3333333333333329E-2</v>
      </c>
    </row>
    <row r="349" spans="2:17" hidden="1" x14ac:dyDescent="0.35">
      <c r="B349" s="64">
        <v>42979</v>
      </c>
      <c r="C349" s="64" t="s">
        <v>108</v>
      </c>
      <c r="D349" t="s">
        <v>80</v>
      </c>
      <c r="F349" t="s">
        <v>81</v>
      </c>
      <c r="G349" t="s">
        <v>60</v>
      </c>
      <c r="H349" t="s">
        <v>61</v>
      </c>
      <c r="I349">
        <v>224</v>
      </c>
      <c r="J349">
        <v>224</v>
      </c>
      <c r="K349">
        <v>10</v>
      </c>
      <c r="L349">
        <v>192</v>
      </c>
      <c r="M349">
        <v>137</v>
      </c>
      <c r="N349">
        <v>55</v>
      </c>
      <c r="O349">
        <v>26</v>
      </c>
      <c r="P349">
        <v>0.26016203703703705</v>
      </c>
      <c r="Q349">
        <v>0.26033564814814814</v>
      </c>
    </row>
    <row r="350" spans="2:17" x14ac:dyDescent="0.35">
      <c r="B350" s="64">
        <v>42979</v>
      </c>
      <c r="C350" s="64" t="s">
        <v>108</v>
      </c>
      <c r="D350" t="s">
        <v>82</v>
      </c>
      <c r="F350" t="s">
        <v>83</v>
      </c>
      <c r="G350" t="s">
        <v>60</v>
      </c>
      <c r="H350" t="s">
        <v>61</v>
      </c>
      <c r="I350">
        <v>102</v>
      </c>
      <c r="J350">
        <v>102</v>
      </c>
      <c r="K350">
        <v>1</v>
      </c>
      <c r="L350">
        <v>75</v>
      </c>
      <c r="M350">
        <v>54</v>
      </c>
      <c r="N350">
        <v>21</v>
      </c>
      <c r="O350">
        <v>25</v>
      </c>
      <c r="P350">
        <v>0.25182870370370369</v>
      </c>
      <c r="Q350">
        <v>0.20833333333333334</v>
      </c>
    </row>
    <row r="351" spans="2:17" hidden="1" x14ac:dyDescent="0.35">
      <c r="B351" s="64">
        <v>42979</v>
      </c>
      <c r="C351" s="64" t="s">
        <v>108</v>
      </c>
      <c r="D351" t="s">
        <v>84</v>
      </c>
      <c r="F351" t="s">
        <v>85</v>
      </c>
      <c r="G351" t="s">
        <v>60</v>
      </c>
      <c r="H351" t="s">
        <v>61</v>
      </c>
      <c r="I351">
        <v>169</v>
      </c>
      <c r="J351">
        <v>166</v>
      </c>
      <c r="K351">
        <v>0</v>
      </c>
      <c r="L351">
        <v>131</v>
      </c>
      <c r="M351">
        <v>91</v>
      </c>
      <c r="N351">
        <v>40</v>
      </c>
      <c r="O351">
        <v>16</v>
      </c>
      <c r="P351">
        <v>0.17349537037037036</v>
      </c>
      <c r="Q351">
        <v>9.0671296296296292E-2</v>
      </c>
    </row>
    <row r="352" spans="2:17" hidden="1" x14ac:dyDescent="0.35">
      <c r="B352" s="64">
        <v>42979</v>
      </c>
      <c r="C352" s="64" t="s">
        <v>108</v>
      </c>
      <c r="D352" t="s">
        <v>86</v>
      </c>
      <c r="F352" t="s">
        <v>87</v>
      </c>
      <c r="G352" t="s">
        <v>60</v>
      </c>
      <c r="H352" t="s">
        <v>61</v>
      </c>
      <c r="I352">
        <v>134</v>
      </c>
      <c r="J352">
        <v>134</v>
      </c>
      <c r="K352">
        <v>3</v>
      </c>
      <c r="L352">
        <v>103</v>
      </c>
      <c r="M352">
        <v>68</v>
      </c>
      <c r="N352">
        <v>35</v>
      </c>
      <c r="O352">
        <v>16</v>
      </c>
      <c r="P352">
        <v>0.22466435185185185</v>
      </c>
      <c r="Q352">
        <v>0.16983796296296297</v>
      </c>
    </row>
    <row r="353" spans="2:17" hidden="1" x14ac:dyDescent="0.35">
      <c r="B353" s="64">
        <v>42979</v>
      </c>
      <c r="C353" s="64" t="s">
        <v>108</v>
      </c>
      <c r="D353" t="s">
        <v>88</v>
      </c>
      <c r="F353" t="s">
        <v>89</v>
      </c>
      <c r="G353" t="s">
        <v>60</v>
      </c>
      <c r="H353" t="s">
        <v>61</v>
      </c>
      <c r="I353">
        <v>67</v>
      </c>
      <c r="J353">
        <v>67</v>
      </c>
      <c r="K353">
        <v>0</v>
      </c>
      <c r="L353">
        <v>50</v>
      </c>
      <c r="M353">
        <v>44</v>
      </c>
      <c r="N353">
        <v>6</v>
      </c>
      <c r="O353">
        <v>8</v>
      </c>
      <c r="P353">
        <v>0.47067129629629628</v>
      </c>
      <c r="Q353">
        <v>0.21049768518518519</v>
      </c>
    </row>
    <row r="354" spans="2:17" hidden="1" x14ac:dyDescent="0.35">
      <c r="B354" s="64">
        <v>42979</v>
      </c>
      <c r="C354" s="64" t="s">
        <v>108</v>
      </c>
      <c r="D354" t="s">
        <v>90</v>
      </c>
      <c r="F354" t="s">
        <v>91</v>
      </c>
      <c r="G354" t="s">
        <v>60</v>
      </c>
      <c r="H354" t="s">
        <v>61</v>
      </c>
      <c r="I354">
        <v>362</v>
      </c>
      <c r="J354">
        <v>361</v>
      </c>
      <c r="K354">
        <v>4</v>
      </c>
      <c r="L354">
        <v>281</v>
      </c>
      <c r="M354">
        <v>212</v>
      </c>
      <c r="N354">
        <v>69</v>
      </c>
      <c r="O354">
        <v>62</v>
      </c>
      <c r="P354">
        <v>0.30450231481481482</v>
      </c>
      <c r="Q354">
        <v>0.21932870370370372</v>
      </c>
    </row>
    <row r="355" spans="2:17" hidden="1" x14ac:dyDescent="0.35">
      <c r="B355" s="64">
        <v>42979</v>
      </c>
      <c r="C355" s="64" t="s">
        <v>108</v>
      </c>
      <c r="D355" t="s">
        <v>92</v>
      </c>
      <c r="F355" t="s">
        <v>93</v>
      </c>
      <c r="G355" t="s">
        <v>60</v>
      </c>
      <c r="H355" t="s">
        <v>61</v>
      </c>
      <c r="I355">
        <v>284</v>
      </c>
      <c r="J355">
        <v>284</v>
      </c>
      <c r="K355">
        <v>8</v>
      </c>
      <c r="L355">
        <v>196</v>
      </c>
      <c r="M355">
        <v>116</v>
      </c>
      <c r="N355">
        <v>80</v>
      </c>
      <c r="O355">
        <v>51</v>
      </c>
      <c r="P355">
        <v>0.2204976851851852</v>
      </c>
      <c r="Q355">
        <v>0.12599537037037037</v>
      </c>
    </row>
    <row r="356" spans="2:17" hidden="1" x14ac:dyDescent="0.35">
      <c r="B356" s="64">
        <v>42979</v>
      </c>
      <c r="C356" s="64" t="s">
        <v>108</v>
      </c>
      <c r="D356" t="s">
        <v>94</v>
      </c>
      <c r="F356" t="s">
        <v>95</v>
      </c>
      <c r="G356" t="s">
        <v>60</v>
      </c>
      <c r="H356" t="s">
        <v>61</v>
      </c>
      <c r="I356">
        <v>175</v>
      </c>
      <c r="J356">
        <v>174</v>
      </c>
      <c r="K356">
        <v>0</v>
      </c>
      <c r="L356">
        <v>123</v>
      </c>
      <c r="M356">
        <v>48</v>
      </c>
      <c r="N356">
        <v>75</v>
      </c>
      <c r="O356">
        <v>47</v>
      </c>
      <c r="P356">
        <v>0.25216435185185188</v>
      </c>
      <c r="Q356">
        <v>0.13817129629629629</v>
      </c>
    </row>
    <row r="357" spans="2:17" hidden="1" x14ac:dyDescent="0.35">
      <c r="B357" s="64">
        <v>42979</v>
      </c>
      <c r="C357" s="64" t="s">
        <v>108</v>
      </c>
      <c r="D357" t="s">
        <v>96</v>
      </c>
      <c r="F357" t="s">
        <v>97</v>
      </c>
      <c r="G357" t="s">
        <v>60</v>
      </c>
      <c r="H357" t="s">
        <v>61</v>
      </c>
      <c r="I357">
        <v>265</v>
      </c>
      <c r="J357">
        <v>265</v>
      </c>
      <c r="K357">
        <v>1</v>
      </c>
      <c r="L357">
        <v>239</v>
      </c>
      <c r="M357">
        <v>126</v>
      </c>
      <c r="N357">
        <v>113</v>
      </c>
      <c r="O357">
        <v>26</v>
      </c>
      <c r="P357">
        <v>0.21766203703703704</v>
      </c>
      <c r="Q357">
        <v>0.22366898148148148</v>
      </c>
    </row>
    <row r="358" spans="2:17" hidden="1" x14ac:dyDescent="0.35">
      <c r="B358" s="64">
        <v>42979</v>
      </c>
      <c r="C358" s="64" t="s">
        <v>108</v>
      </c>
      <c r="D358" t="s">
        <v>98</v>
      </c>
      <c r="F358" t="s">
        <v>99</v>
      </c>
      <c r="G358" t="s">
        <v>60</v>
      </c>
      <c r="H358" t="s">
        <v>61</v>
      </c>
      <c r="I358">
        <v>585</v>
      </c>
      <c r="J358">
        <v>584</v>
      </c>
      <c r="K358">
        <v>11</v>
      </c>
      <c r="L358">
        <v>479</v>
      </c>
      <c r="M358">
        <v>281</v>
      </c>
      <c r="N358">
        <v>198</v>
      </c>
      <c r="O358">
        <v>40</v>
      </c>
      <c r="P358">
        <v>0.21432870370370372</v>
      </c>
      <c r="Q358">
        <v>0.17249999999999999</v>
      </c>
    </row>
    <row r="359" spans="2:17" hidden="1" x14ac:dyDescent="0.35">
      <c r="B359" s="64">
        <v>42979</v>
      </c>
      <c r="C359" s="64" t="s">
        <v>108</v>
      </c>
      <c r="D359" t="s">
        <v>100</v>
      </c>
      <c r="F359" t="s">
        <v>101</v>
      </c>
      <c r="G359" t="s">
        <v>60</v>
      </c>
      <c r="H359" t="s">
        <v>61</v>
      </c>
      <c r="I359">
        <v>484</v>
      </c>
      <c r="J359">
        <v>484</v>
      </c>
      <c r="K359">
        <v>6</v>
      </c>
      <c r="L359">
        <v>419</v>
      </c>
      <c r="M359">
        <v>201</v>
      </c>
      <c r="N359">
        <v>218</v>
      </c>
      <c r="O359">
        <v>47</v>
      </c>
      <c r="P359">
        <v>0.18016203703703704</v>
      </c>
      <c r="Q359">
        <v>0.21366898148148147</v>
      </c>
    </row>
    <row r="360" spans="2:17" hidden="1" x14ac:dyDescent="0.35">
      <c r="B360" s="64">
        <v>42979</v>
      </c>
      <c r="C360" s="64" t="s">
        <v>108</v>
      </c>
      <c r="D360" t="s">
        <v>102</v>
      </c>
      <c r="F360" t="s">
        <v>103</v>
      </c>
      <c r="G360" t="s">
        <v>60</v>
      </c>
      <c r="H360" t="s">
        <v>61</v>
      </c>
      <c r="I360">
        <v>628</v>
      </c>
      <c r="J360">
        <v>619</v>
      </c>
      <c r="K360">
        <v>3</v>
      </c>
      <c r="L360">
        <v>411</v>
      </c>
      <c r="M360">
        <v>232</v>
      </c>
      <c r="N360">
        <v>179</v>
      </c>
      <c r="O360">
        <v>124</v>
      </c>
      <c r="P360">
        <v>0.26400462962962962</v>
      </c>
      <c r="Q360">
        <v>0.21983796296296296</v>
      </c>
    </row>
    <row r="361" spans="2:17" hidden="1" x14ac:dyDescent="0.35">
      <c r="B361" s="64">
        <v>42979</v>
      </c>
      <c r="C361" s="64" t="s">
        <v>108</v>
      </c>
      <c r="D361" t="s">
        <v>104</v>
      </c>
      <c r="F361" t="s">
        <v>105</v>
      </c>
      <c r="G361" t="s">
        <v>60</v>
      </c>
      <c r="H361" t="s">
        <v>61</v>
      </c>
      <c r="I361">
        <v>6</v>
      </c>
      <c r="J361">
        <v>6</v>
      </c>
      <c r="K361">
        <v>2</v>
      </c>
      <c r="L361">
        <v>6</v>
      </c>
      <c r="M361">
        <v>1</v>
      </c>
      <c r="N361">
        <v>5</v>
      </c>
      <c r="O361">
        <v>1</v>
      </c>
      <c r="P361">
        <v>0.37783564814814818</v>
      </c>
      <c r="Q361">
        <v>8.3333333333333329E-2</v>
      </c>
    </row>
    <row r="362" spans="2:17" hidden="1" x14ac:dyDescent="0.35">
      <c r="B362" s="64">
        <v>42979</v>
      </c>
      <c r="C362" s="64" t="s">
        <v>108</v>
      </c>
      <c r="D362" t="s">
        <v>106</v>
      </c>
      <c r="F362" t="s">
        <v>107</v>
      </c>
      <c r="G362" t="s">
        <v>60</v>
      </c>
      <c r="H362" t="s">
        <v>61</v>
      </c>
      <c r="I362">
        <v>42</v>
      </c>
      <c r="J362">
        <v>42</v>
      </c>
      <c r="K362">
        <v>0</v>
      </c>
      <c r="L362">
        <v>36</v>
      </c>
      <c r="M362">
        <v>30</v>
      </c>
      <c r="N362">
        <v>6</v>
      </c>
      <c r="O362">
        <v>9</v>
      </c>
      <c r="P362">
        <v>0.33849537037037036</v>
      </c>
      <c r="Q362">
        <v>0.25366898148148148</v>
      </c>
    </row>
    <row r="363" spans="2:17" hidden="1" x14ac:dyDescent="0.35">
      <c r="B363" s="64">
        <v>43009</v>
      </c>
      <c r="C363" s="64" t="s">
        <v>108</v>
      </c>
      <c r="D363" t="s">
        <v>58</v>
      </c>
      <c r="F363" t="s">
        <v>59</v>
      </c>
      <c r="G363" t="s">
        <v>60</v>
      </c>
      <c r="H363" t="s">
        <v>61</v>
      </c>
      <c r="I363">
        <v>576</v>
      </c>
      <c r="J363">
        <v>576</v>
      </c>
      <c r="K363">
        <v>19</v>
      </c>
      <c r="L363">
        <v>381</v>
      </c>
      <c r="M363">
        <v>287</v>
      </c>
      <c r="N363">
        <v>94</v>
      </c>
      <c r="O363">
        <v>176</v>
      </c>
      <c r="P363">
        <v>0.29866898148148147</v>
      </c>
      <c r="Q363">
        <v>0.17817129629629627</v>
      </c>
    </row>
    <row r="364" spans="2:17" hidden="1" x14ac:dyDescent="0.35">
      <c r="B364" s="64">
        <v>43009</v>
      </c>
      <c r="C364" s="64" t="s">
        <v>108</v>
      </c>
      <c r="D364" t="s">
        <v>62</v>
      </c>
      <c r="F364" t="s">
        <v>63</v>
      </c>
      <c r="G364" t="s">
        <v>60</v>
      </c>
      <c r="H364" t="s">
        <v>61</v>
      </c>
      <c r="I364">
        <v>559</v>
      </c>
      <c r="J364">
        <v>557</v>
      </c>
      <c r="K364">
        <v>10</v>
      </c>
      <c r="L364">
        <v>498</v>
      </c>
      <c r="M364">
        <v>349</v>
      </c>
      <c r="N364">
        <v>149</v>
      </c>
      <c r="O364">
        <v>64</v>
      </c>
      <c r="P364">
        <v>0.29450231481481481</v>
      </c>
      <c r="Q364">
        <v>0.21766203703703704</v>
      </c>
    </row>
    <row r="365" spans="2:17" hidden="1" x14ac:dyDescent="0.35">
      <c r="B365" s="64">
        <v>43009</v>
      </c>
      <c r="C365" s="64" t="s">
        <v>108</v>
      </c>
      <c r="D365" t="s">
        <v>64</v>
      </c>
      <c r="F365" t="s">
        <v>65</v>
      </c>
      <c r="G365" t="s">
        <v>60</v>
      </c>
      <c r="H365" t="s">
        <v>61</v>
      </c>
      <c r="I365">
        <v>486</v>
      </c>
      <c r="J365">
        <v>486</v>
      </c>
      <c r="K365">
        <v>7</v>
      </c>
      <c r="L365">
        <v>429</v>
      </c>
      <c r="M365">
        <v>154</v>
      </c>
      <c r="N365">
        <v>275</v>
      </c>
      <c r="O365">
        <v>87</v>
      </c>
      <c r="P365">
        <v>0.16900462962962962</v>
      </c>
      <c r="Q365">
        <v>0.14150462962962962</v>
      </c>
    </row>
    <row r="366" spans="2:17" hidden="1" x14ac:dyDescent="0.35">
      <c r="B366" s="64">
        <v>43009</v>
      </c>
      <c r="C366" s="64" t="s">
        <v>108</v>
      </c>
      <c r="D366" t="s">
        <v>66</v>
      </c>
      <c r="F366" t="s">
        <v>67</v>
      </c>
      <c r="G366" t="s">
        <v>60</v>
      </c>
      <c r="H366" t="s">
        <v>61</v>
      </c>
      <c r="I366">
        <v>210</v>
      </c>
      <c r="J366">
        <v>210</v>
      </c>
      <c r="K366">
        <v>1</v>
      </c>
      <c r="L366">
        <v>166</v>
      </c>
      <c r="M366">
        <v>146</v>
      </c>
      <c r="N366">
        <v>20</v>
      </c>
      <c r="O366">
        <v>21</v>
      </c>
      <c r="P366">
        <v>0.26567129629629632</v>
      </c>
      <c r="Q366">
        <v>0.17783564814814815</v>
      </c>
    </row>
    <row r="367" spans="2:17" hidden="1" x14ac:dyDescent="0.35">
      <c r="B367" s="64">
        <v>43009</v>
      </c>
      <c r="C367" s="64" t="s">
        <v>108</v>
      </c>
      <c r="D367" t="s">
        <v>68</v>
      </c>
      <c r="F367" t="s">
        <v>69</v>
      </c>
      <c r="G367" t="s">
        <v>60</v>
      </c>
      <c r="H367" t="s">
        <v>61</v>
      </c>
      <c r="I367">
        <v>139</v>
      </c>
      <c r="J367">
        <v>139</v>
      </c>
      <c r="K367">
        <v>4</v>
      </c>
      <c r="L367">
        <v>122</v>
      </c>
      <c r="M367">
        <v>35</v>
      </c>
      <c r="N367">
        <v>87</v>
      </c>
      <c r="O367">
        <v>6</v>
      </c>
      <c r="P367">
        <v>0.17483796296296297</v>
      </c>
      <c r="Q367">
        <v>9.7164351851851849E-2</v>
      </c>
    </row>
    <row r="368" spans="2:17" hidden="1" x14ac:dyDescent="0.35">
      <c r="B368" s="64">
        <v>43009</v>
      </c>
      <c r="C368" s="64" t="s">
        <v>108</v>
      </c>
      <c r="D368" t="s">
        <v>70</v>
      </c>
      <c r="F368" t="s">
        <v>71</v>
      </c>
      <c r="G368" t="s">
        <v>60</v>
      </c>
      <c r="H368" t="s">
        <v>61</v>
      </c>
      <c r="I368">
        <v>310</v>
      </c>
      <c r="J368">
        <v>310</v>
      </c>
      <c r="K368">
        <v>5</v>
      </c>
      <c r="L368">
        <v>245</v>
      </c>
      <c r="M368">
        <v>94</v>
      </c>
      <c r="N368">
        <v>151</v>
      </c>
      <c r="O368">
        <v>44</v>
      </c>
      <c r="P368">
        <v>0.21567129629629631</v>
      </c>
      <c r="Q368">
        <v>0.17349537037037036</v>
      </c>
    </row>
    <row r="369" spans="2:17" hidden="1" x14ac:dyDescent="0.35">
      <c r="B369" s="64">
        <v>43009</v>
      </c>
      <c r="C369" s="64" t="s">
        <v>108</v>
      </c>
      <c r="D369" t="s">
        <v>72</v>
      </c>
      <c r="F369" t="s">
        <v>73</v>
      </c>
      <c r="G369" t="s">
        <v>60</v>
      </c>
      <c r="H369" t="s">
        <v>61</v>
      </c>
      <c r="I369">
        <v>1093</v>
      </c>
      <c r="J369">
        <v>1092</v>
      </c>
      <c r="K369">
        <v>6</v>
      </c>
      <c r="L369">
        <v>717</v>
      </c>
      <c r="M369">
        <v>601</v>
      </c>
      <c r="N369">
        <v>116</v>
      </c>
      <c r="O369">
        <v>349</v>
      </c>
      <c r="P369">
        <v>0.3445023148148148</v>
      </c>
      <c r="Q369">
        <v>0.13700231481481481</v>
      </c>
    </row>
    <row r="370" spans="2:17" hidden="1" x14ac:dyDescent="0.35">
      <c r="B370" s="64">
        <v>43009</v>
      </c>
      <c r="C370" s="64" t="s">
        <v>108</v>
      </c>
      <c r="D370" t="s">
        <v>74</v>
      </c>
      <c r="F370" t="s">
        <v>75</v>
      </c>
      <c r="G370" t="s">
        <v>60</v>
      </c>
      <c r="H370" t="s">
        <v>61</v>
      </c>
      <c r="I370">
        <v>452</v>
      </c>
      <c r="J370">
        <v>452</v>
      </c>
      <c r="K370">
        <v>3</v>
      </c>
      <c r="L370">
        <v>405</v>
      </c>
      <c r="M370">
        <v>138</v>
      </c>
      <c r="N370">
        <v>267</v>
      </c>
      <c r="O370">
        <v>40</v>
      </c>
      <c r="P370">
        <v>0.14016203703703703</v>
      </c>
      <c r="Q370">
        <v>9.2164351851851845E-2</v>
      </c>
    </row>
    <row r="371" spans="2:17" hidden="1" x14ac:dyDescent="0.35">
      <c r="B371" s="64">
        <v>43009</v>
      </c>
      <c r="C371" s="64" t="s">
        <v>108</v>
      </c>
      <c r="D371" t="s">
        <v>76</v>
      </c>
      <c r="F371" t="s">
        <v>77</v>
      </c>
      <c r="G371" t="s">
        <v>60</v>
      </c>
      <c r="H371" t="s">
        <v>61</v>
      </c>
      <c r="I371">
        <v>32</v>
      </c>
      <c r="J371">
        <v>32</v>
      </c>
      <c r="K371">
        <v>2</v>
      </c>
      <c r="L371">
        <v>27</v>
      </c>
      <c r="M371">
        <v>20</v>
      </c>
      <c r="N371">
        <v>7</v>
      </c>
      <c r="O371">
        <v>5</v>
      </c>
      <c r="P371">
        <v>0.38182870370370375</v>
      </c>
      <c r="Q371">
        <v>0.16666666666666666</v>
      </c>
    </row>
    <row r="372" spans="2:17" hidden="1" x14ac:dyDescent="0.35">
      <c r="B372" s="64">
        <v>43009</v>
      </c>
      <c r="C372" s="64" t="s">
        <v>108</v>
      </c>
      <c r="D372" t="s">
        <v>78</v>
      </c>
      <c r="F372" t="s">
        <v>79</v>
      </c>
      <c r="G372" t="s">
        <v>60</v>
      </c>
      <c r="H372" t="s">
        <v>61</v>
      </c>
      <c r="I372">
        <v>139</v>
      </c>
      <c r="J372">
        <v>138</v>
      </c>
      <c r="K372">
        <v>3</v>
      </c>
      <c r="L372">
        <v>106</v>
      </c>
      <c r="M372">
        <v>25</v>
      </c>
      <c r="N372">
        <v>81</v>
      </c>
      <c r="O372">
        <v>19</v>
      </c>
      <c r="P372">
        <v>8.6168981481481485E-2</v>
      </c>
      <c r="Q372">
        <v>0.13817129629629629</v>
      </c>
    </row>
    <row r="373" spans="2:17" hidden="1" x14ac:dyDescent="0.35">
      <c r="B373" s="64">
        <v>43009</v>
      </c>
      <c r="C373" s="64" t="s">
        <v>108</v>
      </c>
      <c r="D373" t="s">
        <v>80</v>
      </c>
      <c r="F373" t="s">
        <v>81</v>
      </c>
      <c r="G373" t="s">
        <v>60</v>
      </c>
      <c r="H373" t="s">
        <v>61</v>
      </c>
      <c r="I373">
        <v>556</v>
      </c>
      <c r="J373">
        <v>555</v>
      </c>
      <c r="K373">
        <v>12</v>
      </c>
      <c r="L373">
        <v>410</v>
      </c>
      <c r="M373">
        <v>260</v>
      </c>
      <c r="N373">
        <v>150</v>
      </c>
      <c r="O373">
        <v>83</v>
      </c>
      <c r="P373">
        <v>0.2131712962962963</v>
      </c>
      <c r="Q373">
        <v>0.22016203703703704</v>
      </c>
    </row>
    <row r="374" spans="2:17" x14ac:dyDescent="0.35">
      <c r="B374" s="64">
        <v>43009</v>
      </c>
      <c r="C374" s="64" t="s">
        <v>108</v>
      </c>
      <c r="D374" t="s">
        <v>82</v>
      </c>
      <c r="F374" t="s">
        <v>83</v>
      </c>
      <c r="G374" t="s">
        <v>60</v>
      </c>
      <c r="H374" t="s">
        <v>61</v>
      </c>
      <c r="I374">
        <v>128</v>
      </c>
      <c r="J374">
        <v>128</v>
      </c>
      <c r="K374">
        <v>2</v>
      </c>
      <c r="L374">
        <v>90</v>
      </c>
      <c r="M374">
        <v>57</v>
      </c>
      <c r="N374">
        <v>33</v>
      </c>
      <c r="O374">
        <v>32</v>
      </c>
      <c r="P374">
        <v>0.25950231481481484</v>
      </c>
      <c r="Q374">
        <v>0.25049768518518517</v>
      </c>
    </row>
    <row r="375" spans="2:17" hidden="1" x14ac:dyDescent="0.35">
      <c r="B375" s="64">
        <v>43009</v>
      </c>
      <c r="C375" s="64" t="s">
        <v>108</v>
      </c>
      <c r="D375" t="s">
        <v>84</v>
      </c>
      <c r="F375" t="s">
        <v>85</v>
      </c>
      <c r="G375" t="s">
        <v>60</v>
      </c>
      <c r="H375" t="s">
        <v>61</v>
      </c>
      <c r="I375">
        <v>170</v>
      </c>
      <c r="J375">
        <v>170</v>
      </c>
      <c r="K375">
        <v>0</v>
      </c>
      <c r="L375">
        <v>153</v>
      </c>
      <c r="M375">
        <v>88</v>
      </c>
      <c r="N375">
        <v>65</v>
      </c>
      <c r="O375">
        <v>22</v>
      </c>
      <c r="P375">
        <v>0.17233796296296297</v>
      </c>
      <c r="Q375">
        <v>0.13483796296296297</v>
      </c>
    </row>
    <row r="376" spans="2:17" hidden="1" x14ac:dyDescent="0.35">
      <c r="B376" s="64">
        <v>43009</v>
      </c>
      <c r="C376" s="64" t="s">
        <v>108</v>
      </c>
      <c r="D376" t="s">
        <v>86</v>
      </c>
      <c r="F376" t="s">
        <v>87</v>
      </c>
      <c r="G376" t="s">
        <v>60</v>
      </c>
      <c r="H376" t="s">
        <v>61</v>
      </c>
      <c r="I376">
        <v>148</v>
      </c>
      <c r="J376">
        <v>148</v>
      </c>
      <c r="K376">
        <v>0</v>
      </c>
      <c r="L376">
        <v>125</v>
      </c>
      <c r="M376">
        <v>72</v>
      </c>
      <c r="N376">
        <v>53</v>
      </c>
      <c r="O376">
        <v>18</v>
      </c>
      <c r="P376">
        <v>0.17216435185185186</v>
      </c>
      <c r="Q376">
        <v>0.17599537037037039</v>
      </c>
    </row>
    <row r="377" spans="2:17" hidden="1" x14ac:dyDescent="0.35">
      <c r="B377" s="64">
        <v>43009</v>
      </c>
      <c r="C377" s="64" t="s">
        <v>108</v>
      </c>
      <c r="D377" t="s">
        <v>88</v>
      </c>
      <c r="F377" t="s">
        <v>89</v>
      </c>
      <c r="G377" t="s">
        <v>60</v>
      </c>
      <c r="H377" t="s">
        <v>61</v>
      </c>
      <c r="I377">
        <v>103</v>
      </c>
      <c r="J377">
        <v>102</v>
      </c>
      <c r="K377">
        <v>2</v>
      </c>
      <c r="L377">
        <v>94</v>
      </c>
      <c r="M377">
        <v>84</v>
      </c>
      <c r="N377">
        <v>10</v>
      </c>
      <c r="O377">
        <v>21</v>
      </c>
      <c r="P377">
        <v>0.34650462962962963</v>
      </c>
      <c r="Q377">
        <v>0.21</v>
      </c>
    </row>
    <row r="378" spans="2:17" hidden="1" x14ac:dyDescent="0.35">
      <c r="B378" s="64">
        <v>43009</v>
      </c>
      <c r="C378" s="64" t="s">
        <v>108</v>
      </c>
      <c r="D378" t="s">
        <v>90</v>
      </c>
      <c r="F378" t="s">
        <v>91</v>
      </c>
      <c r="G378" t="s">
        <v>60</v>
      </c>
      <c r="H378" t="s">
        <v>61</v>
      </c>
      <c r="I378">
        <v>471</v>
      </c>
      <c r="J378">
        <v>469</v>
      </c>
      <c r="K378">
        <v>6</v>
      </c>
      <c r="L378">
        <v>375</v>
      </c>
      <c r="M378">
        <v>285</v>
      </c>
      <c r="N378">
        <v>90</v>
      </c>
      <c r="O378">
        <v>66</v>
      </c>
      <c r="P378">
        <v>0.29916666666666664</v>
      </c>
      <c r="Q378">
        <v>0.21366898148148147</v>
      </c>
    </row>
    <row r="379" spans="2:17" hidden="1" x14ac:dyDescent="0.35">
      <c r="B379" s="64">
        <v>43009</v>
      </c>
      <c r="C379" s="64" t="s">
        <v>108</v>
      </c>
      <c r="D379" t="s">
        <v>92</v>
      </c>
      <c r="F379" t="s">
        <v>93</v>
      </c>
      <c r="G379" t="s">
        <v>60</v>
      </c>
      <c r="H379" t="s">
        <v>61</v>
      </c>
      <c r="I379">
        <v>348</v>
      </c>
      <c r="J379">
        <v>348</v>
      </c>
      <c r="K379">
        <v>5</v>
      </c>
      <c r="L379">
        <v>251</v>
      </c>
      <c r="M379">
        <v>149</v>
      </c>
      <c r="N379">
        <v>102</v>
      </c>
      <c r="O379">
        <v>58</v>
      </c>
      <c r="P379">
        <v>0.22150462962962961</v>
      </c>
      <c r="Q379">
        <v>0.13766203703703703</v>
      </c>
    </row>
    <row r="380" spans="2:17" hidden="1" x14ac:dyDescent="0.35">
      <c r="B380" s="64">
        <v>43009</v>
      </c>
      <c r="C380" s="64" t="s">
        <v>108</v>
      </c>
      <c r="D380" t="s">
        <v>94</v>
      </c>
      <c r="F380" t="s">
        <v>95</v>
      </c>
      <c r="G380" t="s">
        <v>60</v>
      </c>
      <c r="H380" t="s">
        <v>61</v>
      </c>
      <c r="I380">
        <v>397</v>
      </c>
      <c r="J380">
        <v>397</v>
      </c>
      <c r="K380">
        <v>2</v>
      </c>
      <c r="L380">
        <v>272</v>
      </c>
      <c r="M380">
        <v>100</v>
      </c>
      <c r="N380">
        <v>172</v>
      </c>
      <c r="O380">
        <v>92</v>
      </c>
      <c r="P380">
        <v>0.17666666666666667</v>
      </c>
      <c r="Q380">
        <v>9.4166666666666662E-2</v>
      </c>
    </row>
    <row r="381" spans="2:17" hidden="1" x14ac:dyDescent="0.35">
      <c r="B381" s="64">
        <v>43009</v>
      </c>
      <c r="C381" s="64" t="s">
        <v>108</v>
      </c>
      <c r="D381" t="s">
        <v>96</v>
      </c>
      <c r="F381" t="s">
        <v>97</v>
      </c>
      <c r="G381" t="s">
        <v>60</v>
      </c>
      <c r="H381" t="s">
        <v>61</v>
      </c>
      <c r="I381">
        <v>380</v>
      </c>
      <c r="J381">
        <v>380</v>
      </c>
      <c r="K381">
        <v>11</v>
      </c>
      <c r="L381">
        <v>354</v>
      </c>
      <c r="M381">
        <v>190</v>
      </c>
      <c r="N381">
        <v>164</v>
      </c>
      <c r="O381">
        <v>21</v>
      </c>
      <c r="P381">
        <v>0.21466435185185184</v>
      </c>
      <c r="Q381">
        <v>9.6828703703703708E-2</v>
      </c>
    </row>
    <row r="382" spans="2:17" hidden="1" x14ac:dyDescent="0.35">
      <c r="B382" s="64">
        <v>43009</v>
      </c>
      <c r="C382" s="64" t="s">
        <v>108</v>
      </c>
      <c r="D382" t="s">
        <v>98</v>
      </c>
      <c r="F382" t="s">
        <v>99</v>
      </c>
      <c r="G382" t="s">
        <v>60</v>
      </c>
      <c r="H382" t="s">
        <v>61</v>
      </c>
      <c r="I382">
        <v>460</v>
      </c>
      <c r="J382">
        <v>458</v>
      </c>
      <c r="K382">
        <v>3</v>
      </c>
      <c r="L382">
        <v>441</v>
      </c>
      <c r="M382">
        <v>306</v>
      </c>
      <c r="N382">
        <v>135</v>
      </c>
      <c r="O382">
        <v>36</v>
      </c>
      <c r="P382">
        <v>0.25416666666666665</v>
      </c>
      <c r="Q382">
        <v>0.1343287037037037</v>
      </c>
    </row>
    <row r="383" spans="2:17" hidden="1" x14ac:dyDescent="0.35">
      <c r="B383" s="64">
        <v>43009</v>
      </c>
      <c r="C383" s="64" t="s">
        <v>108</v>
      </c>
      <c r="D383" t="s">
        <v>100</v>
      </c>
      <c r="F383" t="s">
        <v>101</v>
      </c>
      <c r="G383" t="s">
        <v>60</v>
      </c>
      <c r="H383" t="s">
        <v>61</v>
      </c>
      <c r="I383">
        <v>684</v>
      </c>
      <c r="J383">
        <v>684</v>
      </c>
      <c r="K383">
        <v>10</v>
      </c>
      <c r="L383">
        <v>582</v>
      </c>
      <c r="M383">
        <v>231</v>
      </c>
      <c r="N383">
        <v>351</v>
      </c>
      <c r="O383">
        <v>54</v>
      </c>
      <c r="P383">
        <v>0.13950231481481482</v>
      </c>
      <c r="Q383">
        <v>0.22349537037037037</v>
      </c>
    </row>
    <row r="384" spans="2:17" hidden="1" x14ac:dyDescent="0.35">
      <c r="B384" s="64">
        <v>43009</v>
      </c>
      <c r="C384" s="64" t="s">
        <v>108</v>
      </c>
      <c r="D384" t="s">
        <v>102</v>
      </c>
      <c r="F384" t="s">
        <v>103</v>
      </c>
      <c r="G384" t="s">
        <v>60</v>
      </c>
      <c r="H384" t="s">
        <v>61</v>
      </c>
      <c r="I384">
        <v>752</v>
      </c>
      <c r="J384">
        <v>743</v>
      </c>
      <c r="K384">
        <v>1</v>
      </c>
      <c r="L384">
        <v>578</v>
      </c>
      <c r="M384">
        <v>218</v>
      </c>
      <c r="N384">
        <v>360</v>
      </c>
      <c r="O384">
        <v>180</v>
      </c>
      <c r="P384">
        <v>0.22166666666666668</v>
      </c>
      <c r="Q384">
        <v>0.2170023148148148</v>
      </c>
    </row>
    <row r="385" spans="2:17" hidden="1" x14ac:dyDescent="0.35">
      <c r="B385" s="64">
        <v>43009</v>
      </c>
      <c r="C385" s="64" t="s">
        <v>108</v>
      </c>
      <c r="D385" t="s">
        <v>104</v>
      </c>
      <c r="F385" t="s">
        <v>105</v>
      </c>
      <c r="G385" t="s">
        <v>60</v>
      </c>
      <c r="H385" t="s">
        <v>61</v>
      </c>
      <c r="I385">
        <v>11</v>
      </c>
      <c r="J385">
        <v>11</v>
      </c>
      <c r="K385">
        <v>1</v>
      </c>
      <c r="L385">
        <v>9</v>
      </c>
      <c r="M385">
        <v>2</v>
      </c>
      <c r="N385">
        <v>7</v>
      </c>
      <c r="O385">
        <v>1</v>
      </c>
      <c r="P385">
        <v>0.17966435185185184</v>
      </c>
      <c r="Q385">
        <v>0.125</v>
      </c>
    </row>
    <row r="386" spans="2:17" hidden="1" x14ac:dyDescent="0.35">
      <c r="B386" s="64">
        <v>43009</v>
      </c>
      <c r="C386" s="64" t="s">
        <v>108</v>
      </c>
      <c r="D386" t="s">
        <v>106</v>
      </c>
      <c r="F386" t="s">
        <v>107</v>
      </c>
      <c r="G386" t="s">
        <v>60</v>
      </c>
      <c r="H386" t="s">
        <v>61</v>
      </c>
      <c r="I386">
        <v>38</v>
      </c>
      <c r="J386">
        <v>38</v>
      </c>
      <c r="K386">
        <v>0</v>
      </c>
      <c r="L386">
        <v>34</v>
      </c>
      <c r="M386">
        <v>28</v>
      </c>
      <c r="N386">
        <v>6</v>
      </c>
      <c r="O386">
        <v>8</v>
      </c>
      <c r="P386">
        <v>0.67150462962962953</v>
      </c>
      <c r="Q386">
        <v>0.22299768518518517</v>
      </c>
    </row>
    <row r="387" spans="2:17" hidden="1" x14ac:dyDescent="0.35">
      <c r="B387" s="64">
        <v>43040</v>
      </c>
      <c r="C387" s="64" t="s">
        <v>108</v>
      </c>
      <c r="D387" t="s">
        <v>58</v>
      </c>
      <c r="F387" t="s">
        <v>59</v>
      </c>
      <c r="G387" t="s">
        <v>60</v>
      </c>
      <c r="H387" t="s">
        <v>61</v>
      </c>
      <c r="I387">
        <v>451</v>
      </c>
      <c r="J387">
        <v>451</v>
      </c>
      <c r="K387">
        <v>14</v>
      </c>
      <c r="L387">
        <v>346</v>
      </c>
      <c r="M387">
        <v>198</v>
      </c>
      <c r="N387">
        <v>148</v>
      </c>
      <c r="O387">
        <v>131</v>
      </c>
      <c r="P387">
        <v>0.26166666666666666</v>
      </c>
      <c r="Q387">
        <v>0.2131712962962963</v>
      </c>
    </row>
    <row r="388" spans="2:17" hidden="1" x14ac:dyDescent="0.35">
      <c r="B388" s="64">
        <v>43040</v>
      </c>
      <c r="C388" s="64" t="s">
        <v>108</v>
      </c>
      <c r="D388" t="s">
        <v>62</v>
      </c>
      <c r="F388" t="s">
        <v>63</v>
      </c>
      <c r="G388" t="s">
        <v>60</v>
      </c>
      <c r="H388" t="s">
        <v>61</v>
      </c>
      <c r="I388">
        <v>380</v>
      </c>
      <c r="J388">
        <v>380</v>
      </c>
      <c r="K388">
        <v>2</v>
      </c>
      <c r="L388">
        <v>387</v>
      </c>
      <c r="M388">
        <v>222</v>
      </c>
      <c r="N388">
        <v>165</v>
      </c>
      <c r="O388">
        <v>29</v>
      </c>
      <c r="P388">
        <v>0.25567129629629631</v>
      </c>
      <c r="Q388">
        <v>0.3066666666666667</v>
      </c>
    </row>
    <row r="389" spans="2:17" hidden="1" x14ac:dyDescent="0.35">
      <c r="B389" s="64">
        <v>43040</v>
      </c>
      <c r="C389" s="64" t="s">
        <v>108</v>
      </c>
      <c r="D389" t="s">
        <v>64</v>
      </c>
      <c r="F389" t="s">
        <v>65</v>
      </c>
      <c r="G389" t="s">
        <v>60</v>
      </c>
      <c r="H389" t="s">
        <v>61</v>
      </c>
      <c r="I389">
        <v>349</v>
      </c>
      <c r="J389">
        <v>349</v>
      </c>
      <c r="K389">
        <v>6</v>
      </c>
      <c r="L389">
        <v>293</v>
      </c>
      <c r="M389">
        <v>119</v>
      </c>
      <c r="N389">
        <v>174</v>
      </c>
      <c r="O389">
        <v>57</v>
      </c>
      <c r="P389">
        <v>0.13616898148148149</v>
      </c>
      <c r="Q389">
        <v>0.26250000000000001</v>
      </c>
    </row>
    <row r="390" spans="2:17" hidden="1" x14ac:dyDescent="0.35">
      <c r="B390" s="64">
        <v>43040</v>
      </c>
      <c r="C390" s="64" t="s">
        <v>108</v>
      </c>
      <c r="D390" t="s">
        <v>66</v>
      </c>
      <c r="F390" t="s">
        <v>67</v>
      </c>
      <c r="G390" t="s">
        <v>60</v>
      </c>
      <c r="H390" t="s">
        <v>61</v>
      </c>
      <c r="I390">
        <v>145</v>
      </c>
      <c r="J390">
        <v>145</v>
      </c>
      <c r="K390">
        <v>3</v>
      </c>
      <c r="L390">
        <v>146</v>
      </c>
      <c r="M390">
        <v>137</v>
      </c>
      <c r="N390">
        <v>9</v>
      </c>
      <c r="O390">
        <v>19</v>
      </c>
      <c r="P390">
        <v>0.299837962962963</v>
      </c>
      <c r="Q390">
        <v>9.5671296296296296E-2</v>
      </c>
    </row>
    <row r="391" spans="2:17" hidden="1" x14ac:dyDescent="0.35">
      <c r="B391" s="64">
        <v>43040</v>
      </c>
      <c r="C391" s="64" t="s">
        <v>108</v>
      </c>
      <c r="D391" t="s">
        <v>68</v>
      </c>
      <c r="F391" t="s">
        <v>69</v>
      </c>
      <c r="G391" t="s">
        <v>60</v>
      </c>
      <c r="H391" t="s">
        <v>61</v>
      </c>
      <c r="I391">
        <v>155</v>
      </c>
      <c r="J391">
        <v>155</v>
      </c>
      <c r="K391">
        <v>2</v>
      </c>
      <c r="L391">
        <v>156</v>
      </c>
      <c r="M391">
        <v>40</v>
      </c>
      <c r="N391">
        <v>116</v>
      </c>
      <c r="O391">
        <v>3</v>
      </c>
      <c r="P391">
        <v>0.17249999999999999</v>
      </c>
      <c r="Q391">
        <v>0.1304976851851852</v>
      </c>
    </row>
    <row r="392" spans="2:17" hidden="1" x14ac:dyDescent="0.35">
      <c r="B392" s="64">
        <v>43040</v>
      </c>
      <c r="C392" s="64" t="s">
        <v>108</v>
      </c>
      <c r="D392" t="s">
        <v>70</v>
      </c>
      <c r="F392" t="s">
        <v>71</v>
      </c>
      <c r="G392" t="s">
        <v>60</v>
      </c>
      <c r="H392" t="s">
        <v>61</v>
      </c>
      <c r="I392">
        <v>200</v>
      </c>
      <c r="J392">
        <v>200</v>
      </c>
      <c r="K392">
        <v>4</v>
      </c>
      <c r="L392">
        <v>173</v>
      </c>
      <c r="M392">
        <v>79</v>
      </c>
      <c r="N392">
        <v>94</v>
      </c>
      <c r="O392">
        <v>35</v>
      </c>
      <c r="P392">
        <v>0.33849537037037036</v>
      </c>
      <c r="Q392">
        <v>0.17099537037037038</v>
      </c>
    </row>
    <row r="393" spans="2:17" hidden="1" x14ac:dyDescent="0.35">
      <c r="B393" s="64">
        <v>43040</v>
      </c>
      <c r="C393" s="64" t="s">
        <v>108</v>
      </c>
      <c r="D393" t="s">
        <v>72</v>
      </c>
      <c r="F393" t="s">
        <v>73</v>
      </c>
      <c r="G393" t="s">
        <v>60</v>
      </c>
      <c r="H393" t="s">
        <v>61</v>
      </c>
      <c r="I393">
        <v>741</v>
      </c>
      <c r="J393">
        <v>737</v>
      </c>
      <c r="K393">
        <v>11</v>
      </c>
      <c r="L393">
        <v>575</v>
      </c>
      <c r="M393">
        <v>485</v>
      </c>
      <c r="N393">
        <v>90</v>
      </c>
      <c r="O393">
        <v>254</v>
      </c>
      <c r="P393">
        <v>0.34817129629629634</v>
      </c>
      <c r="Q393">
        <v>0.17317129629629632</v>
      </c>
    </row>
    <row r="394" spans="2:17" hidden="1" x14ac:dyDescent="0.35">
      <c r="B394" s="64">
        <v>43040</v>
      </c>
      <c r="C394" s="64" t="s">
        <v>108</v>
      </c>
      <c r="D394" t="s">
        <v>74</v>
      </c>
      <c r="F394" t="s">
        <v>75</v>
      </c>
      <c r="G394" t="s">
        <v>60</v>
      </c>
      <c r="H394" t="s">
        <v>61</v>
      </c>
      <c r="I394">
        <v>477</v>
      </c>
      <c r="J394">
        <v>477</v>
      </c>
      <c r="K394">
        <v>2</v>
      </c>
      <c r="L394">
        <v>438</v>
      </c>
      <c r="M394">
        <v>131</v>
      </c>
      <c r="N394">
        <v>307</v>
      </c>
      <c r="O394">
        <v>31</v>
      </c>
      <c r="P394">
        <v>0.13817129629629629</v>
      </c>
      <c r="Q394">
        <v>4.9166666666666664E-2</v>
      </c>
    </row>
    <row r="395" spans="2:17" hidden="1" x14ac:dyDescent="0.35">
      <c r="B395" s="64">
        <v>43040</v>
      </c>
      <c r="C395" s="64" t="s">
        <v>108</v>
      </c>
      <c r="D395" t="s">
        <v>76</v>
      </c>
      <c r="F395" t="s">
        <v>77</v>
      </c>
      <c r="G395" t="s">
        <v>60</v>
      </c>
      <c r="H395" t="s">
        <v>61</v>
      </c>
      <c r="I395">
        <v>31</v>
      </c>
      <c r="J395">
        <v>31</v>
      </c>
      <c r="K395">
        <v>1</v>
      </c>
      <c r="L395">
        <v>23</v>
      </c>
      <c r="M395">
        <v>16</v>
      </c>
      <c r="N395">
        <v>7</v>
      </c>
      <c r="O395">
        <v>7</v>
      </c>
      <c r="P395">
        <v>0.29966435185185186</v>
      </c>
      <c r="Q395">
        <v>0.33567129629629627</v>
      </c>
    </row>
    <row r="396" spans="2:17" hidden="1" x14ac:dyDescent="0.35">
      <c r="B396" s="64">
        <v>43040</v>
      </c>
      <c r="C396" s="64" t="s">
        <v>108</v>
      </c>
      <c r="D396" t="s">
        <v>78</v>
      </c>
      <c r="F396" t="s">
        <v>79</v>
      </c>
      <c r="G396" t="s">
        <v>60</v>
      </c>
      <c r="H396" t="s">
        <v>61</v>
      </c>
      <c r="I396">
        <v>101</v>
      </c>
      <c r="J396">
        <v>101</v>
      </c>
      <c r="K396">
        <v>1</v>
      </c>
      <c r="L396">
        <v>84</v>
      </c>
      <c r="M396">
        <v>21</v>
      </c>
      <c r="N396">
        <v>63</v>
      </c>
      <c r="O396">
        <v>14</v>
      </c>
      <c r="P396">
        <v>9.6666666666666665E-2</v>
      </c>
      <c r="Q396">
        <v>4.9999999999999996E-2</v>
      </c>
    </row>
    <row r="397" spans="2:17" hidden="1" x14ac:dyDescent="0.35">
      <c r="B397" s="64">
        <v>43040</v>
      </c>
      <c r="C397" s="64" t="s">
        <v>108</v>
      </c>
      <c r="D397" t="s">
        <v>80</v>
      </c>
      <c r="F397" t="s">
        <v>81</v>
      </c>
      <c r="G397" t="s">
        <v>60</v>
      </c>
      <c r="H397" t="s">
        <v>61</v>
      </c>
      <c r="I397">
        <v>318</v>
      </c>
      <c r="J397">
        <v>318</v>
      </c>
      <c r="K397">
        <v>11</v>
      </c>
      <c r="L397">
        <v>298</v>
      </c>
      <c r="M397">
        <v>161</v>
      </c>
      <c r="N397">
        <v>137</v>
      </c>
      <c r="O397">
        <v>54</v>
      </c>
      <c r="P397">
        <v>0.22133101851851852</v>
      </c>
      <c r="Q397">
        <v>0.21983796296296296</v>
      </c>
    </row>
    <row r="398" spans="2:17" x14ac:dyDescent="0.35">
      <c r="B398" s="64">
        <v>43040</v>
      </c>
      <c r="C398" s="64" t="s">
        <v>108</v>
      </c>
      <c r="D398" t="s">
        <v>82</v>
      </c>
      <c r="F398" t="s">
        <v>83</v>
      </c>
      <c r="G398" t="s">
        <v>60</v>
      </c>
      <c r="H398" t="s">
        <v>61</v>
      </c>
      <c r="I398">
        <v>153</v>
      </c>
      <c r="J398">
        <v>153</v>
      </c>
      <c r="K398">
        <v>2</v>
      </c>
      <c r="L398">
        <v>130</v>
      </c>
      <c r="M398">
        <v>95</v>
      </c>
      <c r="N398">
        <v>35</v>
      </c>
      <c r="O398">
        <v>29</v>
      </c>
      <c r="P398">
        <v>0.2525</v>
      </c>
      <c r="Q398">
        <v>0.21633101851851852</v>
      </c>
    </row>
    <row r="399" spans="2:17" hidden="1" x14ac:dyDescent="0.35">
      <c r="B399" s="64">
        <v>43040</v>
      </c>
      <c r="C399" s="64" t="s">
        <v>108</v>
      </c>
      <c r="D399" t="s">
        <v>84</v>
      </c>
      <c r="F399" t="s">
        <v>85</v>
      </c>
      <c r="G399" t="s">
        <v>60</v>
      </c>
      <c r="H399" t="s">
        <v>61</v>
      </c>
      <c r="I399">
        <v>134</v>
      </c>
      <c r="J399">
        <v>132</v>
      </c>
      <c r="K399">
        <v>1</v>
      </c>
      <c r="L399">
        <v>119</v>
      </c>
      <c r="M399">
        <v>75</v>
      </c>
      <c r="N399">
        <v>44</v>
      </c>
      <c r="O399">
        <v>16</v>
      </c>
      <c r="P399">
        <v>0.18016203703703704</v>
      </c>
      <c r="Q399">
        <v>0.21766203703703704</v>
      </c>
    </row>
    <row r="400" spans="2:17" hidden="1" x14ac:dyDescent="0.35">
      <c r="B400" s="64">
        <v>43040</v>
      </c>
      <c r="C400" s="64" t="s">
        <v>108</v>
      </c>
      <c r="D400" t="s">
        <v>86</v>
      </c>
      <c r="F400" t="s">
        <v>87</v>
      </c>
      <c r="G400" t="s">
        <v>60</v>
      </c>
      <c r="H400" t="s">
        <v>61</v>
      </c>
      <c r="I400">
        <v>160</v>
      </c>
      <c r="J400">
        <v>160</v>
      </c>
      <c r="K400">
        <v>6</v>
      </c>
      <c r="L400">
        <v>133</v>
      </c>
      <c r="M400">
        <v>64</v>
      </c>
      <c r="N400">
        <v>69</v>
      </c>
      <c r="O400">
        <v>18</v>
      </c>
      <c r="P400">
        <v>0.17700231481481479</v>
      </c>
      <c r="Q400">
        <v>0.30733796296296295</v>
      </c>
    </row>
    <row r="401" spans="2:17" hidden="1" x14ac:dyDescent="0.35">
      <c r="B401" s="64">
        <v>43040</v>
      </c>
      <c r="C401" s="64" t="s">
        <v>108</v>
      </c>
      <c r="D401" t="s">
        <v>88</v>
      </c>
      <c r="F401" t="s">
        <v>89</v>
      </c>
      <c r="G401" t="s">
        <v>60</v>
      </c>
      <c r="H401" t="s">
        <v>61</v>
      </c>
      <c r="I401">
        <v>71</v>
      </c>
      <c r="J401">
        <v>71</v>
      </c>
      <c r="K401">
        <v>2</v>
      </c>
      <c r="L401">
        <v>50</v>
      </c>
      <c r="M401">
        <v>31</v>
      </c>
      <c r="N401">
        <v>19</v>
      </c>
      <c r="O401">
        <v>15</v>
      </c>
      <c r="P401">
        <v>0.34599537037037037</v>
      </c>
      <c r="Q401">
        <v>0.25450231481481483</v>
      </c>
    </row>
    <row r="402" spans="2:17" hidden="1" x14ac:dyDescent="0.35">
      <c r="B402" s="64">
        <v>43040</v>
      </c>
      <c r="C402" s="64" t="s">
        <v>108</v>
      </c>
      <c r="D402" t="s">
        <v>90</v>
      </c>
      <c r="F402" t="s">
        <v>91</v>
      </c>
      <c r="G402" t="s">
        <v>60</v>
      </c>
      <c r="H402" t="s">
        <v>61</v>
      </c>
      <c r="I402">
        <v>458</v>
      </c>
      <c r="J402">
        <v>458</v>
      </c>
      <c r="K402">
        <v>10</v>
      </c>
      <c r="L402">
        <v>385</v>
      </c>
      <c r="M402">
        <v>296</v>
      </c>
      <c r="N402">
        <v>89</v>
      </c>
      <c r="O402">
        <v>52</v>
      </c>
      <c r="P402">
        <v>0.33849537037037036</v>
      </c>
      <c r="Q402">
        <v>0.20900462962962962</v>
      </c>
    </row>
    <row r="403" spans="2:17" hidden="1" x14ac:dyDescent="0.35">
      <c r="B403" s="64">
        <v>43040</v>
      </c>
      <c r="C403" s="64" t="s">
        <v>108</v>
      </c>
      <c r="D403" t="s">
        <v>92</v>
      </c>
      <c r="F403" t="s">
        <v>93</v>
      </c>
      <c r="G403" t="s">
        <v>60</v>
      </c>
      <c r="H403" t="s">
        <v>61</v>
      </c>
      <c r="I403">
        <v>286</v>
      </c>
      <c r="J403">
        <v>285</v>
      </c>
      <c r="K403">
        <v>4</v>
      </c>
      <c r="L403">
        <v>255</v>
      </c>
      <c r="M403">
        <v>160</v>
      </c>
      <c r="N403">
        <v>95</v>
      </c>
      <c r="O403">
        <v>54</v>
      </c>
      <c r="P403">
        <v>0.2618287037037037</v>
      </c>
      <c r="Q403">
        <v>0.21016203703703704</v>
      </c>
    </row>
    <row r="404" spans="2:17" hidden="1" x14ac:dyDescent="0.35">
      <c r="B404" s="64">
        <v>43040</v>
      </c>
      <c r="C404" s="64" t="s">
        <v>108</v>
      </c>
      <c r="D404" t="s">
        <v>94</v>
      </c>
      <c r="F404" t="s">
        <v>95</v>
      </c>
      <c r="G404" t="s">
        <v>60</v>
      </c>
      <c r="H404" t="s">
        <v>61</v>
      </c>
      <c r="I404">
        <v>333</v>
      </c>
      <c r="J404">
        <v>333</v>
      </c>
      <c r="K404">
        <v>0</v>
      </c>
      <c r="L404">
        <v>258</v>
      </c>
      <c r="M404">
        <v>86</v>
      </c>
      <c r="N404">
        <v>172</v>
      </c>
      <c r="O404">
        <v>83</v>
      </c>
      <c r="P404">
        <v>0.17533564814814814</v>
      </c>
      <c r="Q404">
        <v>0.13083333333333333</v>
      </c>
    </row>
    <row r="405" spans="2:17" hidden="1" x14ac:dyDescent="0.35">
      <c r="B405" s="64">
        <v>43040</v>
      </c>
      <c r="C405" s="64" t="s">
        <v>108</v>
      </c>
      <c r="D405" t="s">
        <v>96</v>
      </c>
      <c r="F405" t="s">
        <v>97</v>
      </c>
      <c r="G405" t="s">
        <v>60</v>
      </c>
      <c r="H405" t="s">
        <v>61</v>
      </c>
      <c r="I405">
        <v>295</v>
      </c>
      <c r="J405">
        <v>295</v>
      </c>
      <c r="K405">
        <v>9</v>
      </c>
      <c r="L405">
        <v>260</v>
      </c>
      <c r="M405">
        <v>114</v>
      </c>
      <c r="N405">
        <v>146</v>
      </c>
      <c r="O405">
        <v>29</v>
      </c>
      <c r="P405">
        <v>0.20950231481481482</v>
      </c>
      <c r="Q405">
        <v>0.17583333333333331</v>
      </c>
    </row>
    <row r="406" spans="2:17" hidden="1" x14ac:dyDescent="0.35">
      <c r="B406" s="64">
        <v>43040</v>
      </c>
      <c r="C406" s="64" t="s">
        <v>108</v>
      </c>
      <c r="D406" t="s">
        <v>98</v>
      </c>
      <c r="F406" t="s">
        <v>99</v>
      </c>
      <c r="G406" t="s">
        <v>60</v>
      </c>
      <c r="H406" t="s">
        <v>61</v>
      </c>
      <c r="I406">
        <v>488</v>
      </c>
      <c r="J406">
        <v>488</v>
      </c>
      <c r="K406">
        <v>11</v>
      </c>
      <c r="L406">
        <v>447</v>
      </c>
      <c r="M406">
        <v>276</v>
      </c>
      <c r="N406">
        <v>171</v>
      </c>
      <c r="O406">
        <v>38</v>
      </c>
      <c r="P406">
        <v>0.255</v>
      </c>
      <c r="Q406">
        <v>0.17150462962962965</v>
      </c>
    </row>
    <row r="407" spans="2:17" hidden="1" x14ac:dyDescent="0.35">
      <c r="B407" s="64">
        <v>43040</v>
      </c>
      <c r="C407" s="64" t="s">
        <v>108</v>
      </c>
      <c r="D407" t="s">
        <v>100</v>
      </c>
      <c r="F407" t="s">
        <v>101</v>
      </c>
      <c r="G407" t="s">
        <v>60</v>
      </c>
      <c r="H407" t="s">
        <v>61</v>
      </c>
      <c r="I407">
        <v>598</v>
      </c>
      <c r="J407">
        <v>598</v>
      </c>
      <c r="K407">
        <v>0</v>
      </c>
      <c r="L407">
        <v>544</v>
      </c>
      <c r="M407">
        <v>256</v>
      </c>
      <c r="N407">
        <v>288</v>
      </c>
      <c r="O407">
        <v>57</v>
      </c>
      <c r="P407">
        <v>0.18182870370370371</v>
      </c>
      <c r="Q407">
        <v>0.29249999999999998</v>
      </c>
    </row>
    <row r="408" spans="2:17" hidden="1" x14ac:dyDescent="0.35">
      <c r="B408" s="64">
        <v>43040</v>
      </c>
      <c r="C408" s="64" t="s">
        <v>108</v>
      </c>
      <c r="D408" t="s">
        <v>102</v>
      </c>
      <c r="F408" t="s">
        <v>103</v>
      </c>
      <c r="G408" t="s">
        <v>60</v>
      </c>
      <c r="H408" t="s">
        <v>61</v>
      </c>
      <c r="I408">
        <v>736</v>
      </c>
      <c r="J408">
        <v>732</v>
      </c>
      <c r="K408">
        <v>4</v>
      </c>
      <c r="L408">
        <v>499</v>
      </c>
      <c r="M408">
        <v>127</v>
      </c>
      <c r="N408">
        <v>372</v>
      </c>
      <c r="O408">
        <v>127</v>
      </c>
      <c r="P408">
        <v>0.18133101851851852</v>
      </c>
      <c r="Q408">
        <v>0.25283564814814813</v>
      </c>
    </row>
    <row r="409" spans="2:17" hidden="1" x14ac:dyDescent="0.35">
      <c r="B409" s="64">
        <v>43040</v>
      </c>
      <c r="C409" s="64" t="s">
        <v>108</v>
      </c>
      <c r="D409" t="s">
        <v>104</v>
      </c>
      <c r="F409" t="s">
        <v>105</v>
      </c>
      <c r="G409" t="s">
        <v>60</v>
      </c>
      <c r="H409" t="s">
        <v>61</v>
      </c>
      <c r="I409">
        <v>3</v>
      </c>
      <c r="J409">
        <v>3</v>
      </c>
      <c r="K409">
        <v>0</v>
      </c>
      <c r="L409">
        <v>2</v>
      </c>
      <c r="M409">
        <v>1</v>
      </c>
      <c r="N409">
        <v>1</v>
      </c>
      <c r="O409">
        <v>0</v>
      </c>
      <c r="P409">
        <v>0.33333333333333331</v>
      </c>
      <c r="Q409">
        <v>0</v>
      </c>
    </row>
    <row r="410" spans="2:17" hidden="1" x14ac:dyDescent="0.35">
      <c r="B410" s="64">
        <v>43040</v>
      </c>
      <c r="C410" s="64" t="s">
        <v>108</v>
      </c>
      <c r="D410" t="s">
        <v>106</v>
      </c>
      <c r="F410" t="s">
        <v>107</v>
      </c>
      <c r="G410" t="s">
        <v>60</v>
      </c>
      <c r="H410" t="s">
        <v>61</v>
      </c>
      <c r="I410">
        <v>48</v>
      </c>
      <c r="J410">
        <v>48</v>
      </c>
      <c r="K410">
        <v>0</v>
      </c>
      <c r="L410">
        <v>35</v>
      </c>
      <c r="M410">
        <v>26</v>
      </c>
      <c r="N410">
        <v>9</v>
      </c>
      <c r="O410">
        <v>9</v>
      </c>
      <c r="P410">
        <v>0.30682870370370369</v>
      </c>
      <c r="Q410">
        <v>0.1304976851851852</v>
      </c>
    </row>
    <row r="411" spans="2:17" hidden="1" x14ac:dyDescent="0.35">
      <c r="B411" s="64">
        <v>43070</v>
      </c>
      <c r="C411" s="64" t="s">
        <v>108</v>
      </c>
      <c r="D411" t="s">
        <v>58</v>
      </c>
      <c r="F411" t="s">
        <v>59</v>
      </c>
      <c r="G411" t="s">
        <v>60</v>
      </c>
      <c r="H411" t="s">
        <v>61</v>
      </c>
      <c r="I411">
        <v>248</v>
      </c>
      <c r="J411">
        <v>247</v>
      </c>
      <c r="K411">
        <v>5</v>
      </c>
      <c r="L411">
        <v>157</v>
      </c>
      <c r="M411">
        <v>117</v>
      </c>
      <c r="N411">
        <v>40</v>
      </c>
      <c r="O411">
        <v>108</v>
      </c>
      <c r="P411">
        <v>0.30466435185185187</v>
      </c>
      <c r="Q411">
        <v>0.18233796296296298</v>
      </c>
    </row>
    <row r="412" spans="2:17" hidden="1" x14ac:dyDescent="0.35">
      <c r="B412" s="64">
        <v>43070</v>
      </c>
      <c r="C412" s="64" t="s">
        <v>108</v>
      </c>
      <c r="D412" t="s">
        <v>62</v>
      </c>
      <c r="F412" t="s">
        <v>63</v>
      </c>
      <c r="G412" t="s">
        <v>60</v>
      </c>
      <c r="H412" t="s">
        <v>61</v>
      </c>
      <c r="I412">
        <v>169</v>
      </c>
      <c r="J412">
        <v>169</v>
      </c>
      <c r="K412">
        <v>1</v>
      </c>
      <c r="L412">
        <v>147</v>
      </c>
      <c r="M412">
        <v>63</v>
      </c>
      <c r="N412">
        <v>84</v>
      </c>
      <c r="O412">
        <v>14</v>
      </c>
      <c r="P412">
        <v>0.29883101851851851</v>
      </c>
      <c r="Q412">
        <v>0.2106712962962963</v>
      </c>
    </row>
    <row r="413" spans="2:17" hidden="1" x14ac:dyDescent="0.35">
      <c r="B413" s="64">
        <v>43070</v>
      </c>
      <c r="C413" s="64" t="s">
        <v>108</v>
      </c>
      <c r="D413" t="s">
        <v>64</v>
      </c>
      <c r="F413" t="s">
        <v>65</v>
      </c>
      <c r="G413" t="s">
        <v>60</v>
      </c>
      <c r="H413" t="s">
        <v>61</v>
      </c>
      <c r="I413">
        <v>120</v>
      </c>
      <c r="J413">
        <v>120</v>
      </c>
      <c r="K413">
        <v>0</v>
      </c>
      <c r="L413">
        <v>117</v>
      </c>
      <c r="M413">
        <v>42</v>
      </c>
      <c r="N413">
        <v>75</v>
      </c>
      <c r="O413">
        <v>34</v>
      </c>
      <c r="P413">
        <v>0.2543287037037037</v>
      </c>
      <c r="Q413">
        <v>0.13966435185185186</v>
      </c>
    </row>
    <row r="414" spans="2:17" hidden="1" x14ac:dyDescent="0.35">
      <c r="B414" s="64">
        <v>43070</v>
      </c>
      <c r="C414" s="64" t="s">
        <v>108</v>
      </c>
      <c r="D414" t="s">
        <v>66</v>
      </c>
      <c r="F414" t="s">
        <v>67</v>
      </c>
      <c r="G414" t="s">
        <v>60</v>
      </c>
      <c r="H414" t="s">
        <v>61</v>
      </c>
      <c r="I414">
        <v>82</v>
      </c>
      <c r="J414">
        <v>82</v>
      </c>
      <c r="K414">
        <v>1</v>
      </c>
      <c r="L414">
        <v>93</v>
      </c>
      <c r="M414">
        <v>87</v>
      </c>
      <c r="N414">
        <v>6</v>
      </c>
      <c r="O414">
        <v>9</v>
      </c>
      <c r="P414">
        <v>0.30400462962962965</v>
      </c>
      <c r="Q414">
        <v>8.700231481481481E-2</v>
      </c>
    </row>
    <row r="415" spans="2:17" hidden="1" x14ac:dyDescent="0.35">
      <c r="B415" s="64">
        <v>43070</v>
      </c>
      <c r="C415" s="64" t="s">
        <v>108</v>
      </c>
      <c r="D415" t="s">
        <v>68</v>
      </c>
      <c r="F415" t="s">
        <v>69</v>
      </c>
      <c r="G415" t="s">
        <v>60</v>
      </c>
      <c r="H415" t="s">
        <v>61</v>
      </c>
      <c r="I415">
        <v>65</v>
      </c>
      <c r="J415">
        <v>65</v>
      </c>
      <c r="K415">
        <v>1</v>
      </c>
      <c r="L415">
        <v>61</v>
      </c>
      <c r="M415">
        <v>15</v>
      </c>
      <c r="N415">
        <v>46</v>
      </c>
      <c r="O415">
        <v>5</v>
      </c>
      <c r="P415">
        <v>9.9166666666666667E-2</v>
      </c>
      <c r="Q415">
        <v>0.21166666666666667</v>
      </c>
    </row>
    <row r="416" spans="2:17" hidden="1" x14ac:dyDescent="0.35">
      <c r="B416" s="64">
        <v>43070</v>
      </c>
      <c r="C416" s="64" t="s">
        <v>108</v>
      </c>
      <c r="D416" t="s">
        <v>70</v>
      </c>
      <c r="F416" t="s">
        <v>71</v>
      </c>
      <c r="G416" t="s">
        <v>60</v>
      </c>
      <c r="H416" t="s">
        <v>61</v>
      </c>
      <c r="I416">
        <v>82</v>
      </c>
      <c r="J416">
        <v>82</v>
      </c>
      <c r="K416">
        <v>2</v>
      </c>
      <c r="L416">
        <v>83</v>
      </c>
      <c r="M416">
        <v>40</v>
      </c>
      <c r="N416">
        <v>43</v>
      </c>
      <c r="O416">
        <v>20</v>
      </c>
      <c r="P416">
        <v>0.33349537037037041</v>
      </c>
      <c r="Q416">
        <v>0.30249999999999999</v>
      </c>
    </row>
    <row r="417" spans="2:17" hidden="1" x14ac:dyDescent="0.35">
      <c r="B417" s="64">
        <v>43070</v>
      </c>
      <c r="C417" s="64" t="s">
        <v>108</v>
      </c>
      <c r="D417" t="s">
        <v>72</v>
      </c>
      <c r="F417" t="s">
        <v>73</v>
      </c>
      <c r="G417" t="s">
        <v>60</v>
      </c>
      <c r="H417" t="s">
        <v>61</v>
      </c>
      <c r="I417">
        <v>318</v>
      </c>
      <c r="J417">
        <v>318</v>
      </c>
      <c r="K417">
        <v>2</v>
      </c>
      <c r="L417">
        <v>289</v>
      </c>
      <c r="M417">
        <v>236</v>
      </c>
      <c r="N417">
        <v>53</v>
      </c>
      <c r="O417">
        <v>116</v>
      </c>
      <c r="P417">
        <v>0.34817129629629634</v>
      </c>
      <c r="Q417">
        <v>0.21416666666666664</v>
      </c>
    </row>
    <row r="418" spans="2:17" hidden="1" x14ac:dyDescent="0.35">
      <c r="B418" s="64">
        <v>43070</v>
      </c>
      <c r="C418" s="64" t="s">
        <v>108</v>
      </c>
      <c r="D418" t="s">
        <v>74</v>
      </c>
      <c r="F418" t="s">
        <v>75</v>
      </c>
      <c r="G418" t="s">
        <v>60</v>
      </c>
      <c r="H418" t="s">
        <v>61</v>
      </c>
      <c r="I418">
        <v>124</v>
      </c>
      <c r="J418">
        <v>123</v>
      </c>
      <c r="K418">
        <v>1</v>
      </c>
      <c r="L418">
        <v>136</v>
      </c>
      <c r="M418">
        <v>60</v>
      </c>
      <c r="N418">
        <v>76</v>
      </c>
      <c r="O418">
        <v>30</v>
      </c>
      <c r="P418">
        <v>0.21650462962962966</v>
      </c>
      <c r="Q418">
        <v>0.16716435185185186</v>
      </c>
    </row>
    <row r="419" spans="2:17" hidden="1" x14ac:dyDescent="0.35">
      <c r="B419" s="64">
        <v>43070</v>
      </c>
      <c r="C419" s="64" t="s">
        <v>108</v>
      </c>
      <c r="D419" t="s">
        <v>76</v>
      </c>
      <c r="F419" t="s">
        <v>77</v>
      </c>
      <c r="G419" t="s">
        <v>60</v>
      </c>
      <c r="H419" t="s">
        <v>61</v>
      </c>
      <c r="I419">
        <v>4</v>
      </c>
      <c r="J419">
        <v>4</v>
      </c>
      <c r="K419">
        <v>1</v>
      </c>
      <c r="L419">
        <v>9</v>
      </c>
      <c r="M419">
        <v>8</v>
      </c>
      <c r="N419">
        <v>1</v>
      </c>
      <c r="O419">
        <v>1</v>
      </c>
      <c r="P419">
        <v>0.55283564814814812</v>
      </c>
      <c r="Q419">
        <v>8.3333333333333329E-2</v>
      </c>
    </row>
    <row r="420" spans="2:17" hidden="1" x14ac:dyDescent="0.35">
      <c r="B420" s="64">
        <v>43070</v>
      </c>
      <c r="C420" s="64" t="s">
        <v>108</v>
      </c>
      <c r="D420" t="s">
        <v>78</v>
      </c>
      <c r="F420" t="s">
        <v>79</v>
      </c>
      <c r="G420" t="s">
        <v>60</v>
      </c>
      <c r="H420" t="s">
        <v>61</v>
      </c>
      <c r="I420">
        <v>60</v>
      </c>
      <c r="J420">
        <v>60</v>
      </c>
      <c r="K420">
        <v>0</v>
      </c>
      <c r="L420">
        <v>59</v>
      </c>
      <c r="M420">
        <v>11</v>
      </c>
      <c r="N420">
        <v>48</v>
      </c>
      <c r="O420">
        <v>11</v>
      </c>
      <c r="P420">
        <v>0.1254976851851852</v>
      </c>
      <c r="Q420">
        <v>0.17583333333333331</v>
      </c>
    </row>
    <row r="421" spans="2:17" hidden="1" x14ac:dyDescent="0.35">
      <c r="B421" s="64">
        <v>43070</v>
      </c>
      <c r="C421" s="64" t="s">
        <v>108</v>
      </c>
      <c r="D421" t="s">
        <v>80</v>
      </c>
      <c r="F421" t="s">
        <v>81</v>
      </c>
      <c r="G421" t="s">
        <v>60</v>
      </c>
      <c r="H421" t="s">
        <v>61</v>
      </c>
      <c r="I421">
        <v>129</v>
      </c>
      <c r="J421">
        <v>129</v>
      </c>
      <c r="K421">
        <v>2</v>
      </c>
      <c r="L421">
        <v>120</v>
      </c>
      <c r="M421">
        <v>65</v>
      </c>
      <c r="N421">
        <v>55</v>
      </c>
      <c r="O421">
        <v>33</v>
      </c>
      <c r="P421">
        <v>0.22466435185185185</v>
      </c>
      <c r="Q421">
        <v>0.20833333333333334</v>
      </c>
    </row>
    <row r="422" spans="2:17" x14ac:dyDescent="0.35">
      <c r="B422" s="64">
        <v>43070</v>
      </c>
      <c r="C422" s="64" t="s">
        <v>108</v>
      </c>
      <c r="D422" t="s">
        <v>82</v>
      </c>
      <c r="F422" t="s">
        <v>83</v>
      </c>
      <c r="G422" t="s">
        <v>60</v>
      </c>
      <c r="H422" t="s">
        <v>61</v>
      </c>
      <c r="I422">
        <v>34</v>
      </c>
      <c r="J422">
        <v>34</v>
      </c>
      <c r="K422">
        <v>1</v>
      </c>
      <c r="L422">
        <v>29</v>
      </c>
      <c r="M422">
        <v>23</v>
      </c>
      <c r="N422">
        <v>6</v>
      </c>
      <c r="O422">
        <v>13</v>
      </c>
      <c r="P422">
        <v>0.2209953703703704</v>
      </c>
      <c r="Q422">
        <v>0.38133101851851853</v>
      </c>
    </row>
    <row r="423" spans="2:17" hidden="1" x14ac:dyDescent="0.35">
      <c r="B423" s="64">
        <v>43070</v>
      </c>
      <c r="C423" s="64" t="s">
        <v>108</v>
      </c>
      <c r="D423" t="s">
        <v>84</v>
      </c>
      <c r="F423" t="s">
        <v>85</v>
      </c>
      <c r="G423" t="s">
        <v>60</v>
      </c>
      <c r="H423" t="s">
        <v>61</v>
      </c>
      <c r="I423">
        <v>36</v>
      </c>
      <c r="J423">
        <v>36</v>
      </c>
      <c r="K423">
        <v>0</v>
      </c>
      <c r="L423">
        <v>36</v>
      </c>
      <c r="M423">
        <v>32</v>
      </c>
      <c r="N423">
        <v>4</v>
      </c>
      <c r="O423">
        <v>10</v>
      </c>
      <c r="P423">
        <v>0.30099537037037039</v>
      </c>
      <c r="Q423">
        <v>0.215</v>
      </c>
    </row>
    <row r="424" spans="2:17" hidden="1" x14ac:dyDescent="0.35">
      <c r="B424" s="64">
        <v>43070</v>
      </c>
      <c r="C424" s="64" t="s">
        <v>108</v>
      </c>
      <c r="D424" t="s">
        <v>86</v>
      </c>
      <c r="F424" t="s">
        <v>87</v>
      </c>
      <c r="G424" t="s">
        <v>60</v>
      </c>
      <c r="H424" t="s">
        <v>61</v>
      </c>
      <c r="I424">
        <v>85</v>
      </c>
      <c r="J424">
        <v>85</v>
      </c>
      <c r="K424">
        <v>1</v>
      </c>
      <c r="L424">
        <v>90</v>
      </c>
      <c r="M424">
        <v>41</v>
      </c>
      <c r="N424">
        <v>49</v>
      </c>
      <c r="O424">
        <v>17</v>
      </c>
      <c r="P424">
        <v>0.2106712962962963</v>
      </c>
      <c r="Q424">
        <v>0.34317129629629628</v>
      </c>
    </row>
    <row r="425" spans="2:17" hidden="1" x14ac:dyDescent="0.35">
      <c r="B425" s="64">
        <v>43070</v>
      </c>
      <c r="C425" s="64" t="s">
        <v>108</v>
      </c>
      <c r="D425" t="s">
        <v>88</v>
      </c>
      <c r="F425" t="s">
        <v>89</v>
      </c>
      <c r="G425" t="s">
        <v>60</v>
      </c>
      <c r="H425" t="s">
        <v>61</v>
      </c>
      <c r="I425">
        <v>21</v>
      </c>
      <c r="J425">
        <v>21</v>
      </c>
      <c r="K425">
        <v>0</v>
      </c>
      <c r="L425">
        <v>23</v>
      </c>
      <c r="M425">
        <v>21</v>
      </c>
      <c r="N425">
        <v>2</v>
      </c>
      <c r="O425">
        <v>7</v>
      </c>
      <c r="P425">
        <v>0.34416666666666668</v>
      </c>
      <c r="Q425">
        <v>0.55349537037037033</v>
      </c>
    </row>
    <row r="426" spans="2:17" hidden="1" x14ac:dyDescent="0.35">
      <c r="B426" s="64">
        <v>43070</v>
      </c>
      <c r="C426" s="64" t="s">
        <v>108</v>
      </c>
      <c r="D426" t="s">
        <v>90</v>
      </c>
      <c r="F426" t="s">
        <v>91</v>
      </c>
      <c r="G426" t="s">
        <v>60</v>
      </c>
      <c r="H426" t="s">
        <v>61</v>
      </c>
      <c r="I426">
        <v>213</v>
      </c>
      <c r="J426">
        <v>213</v>
      </c>
      <c r="K426">
        <v>5</v>
      </c>
      <c r="L426">
        <v>242</v>
      </c>
      <c r="M426">
        <v>184</v>
      </c>
      <c r="N426">
        <v>58</v>
      </c>
      <c r="O426">
        <v>35</v>
      </c>
      <c r="P426">
        <v>0.33516203703703701</v>
      </c>
      <c r="Q426">
        <v>0.22116898148148148</v>
      </c>
    </row>
    <row r="427" spans="2:17" hidden="1" x14ac:dyDescent="0.35">
      <c r="B427" s="64">
        <v>43070</v>
      </c>
      <c r="C427" s="64" t="s">
        <v>108</v>
      </c>
      <c r="D427" t="s">
        <v>92</v>
      </c>
      <c r="F427" t="s">
        <v>93</v>
      </c>
      <c r="G427" t="s">
        <v>60</v>
      </c>
      <c r="H427" t="s">
        <v>61</v>
      </c>
      <c r="I427">
        <v>191</v>
      </c>
      <c r="J427">
        <v>190</v>
      </c>
      <c r="K427">
        <v>2</v>
      </c>
      <c r="L427">
        <v>159</v>
      </c>
      <c r="M427">
        <v>83</v>
      </c>
      <c r="N427">
        <v>76</v>
      </c>
      <c r="O427">
        <v>64</v>
      </c>
      <c r="P427">
        <v>0.22067129629629631</v>
      </c>
      <c r="Q427">
        <v>0.18000000000000002</v>
      </c>
    </row>
    <row r="428" spans="2:17" hidden="1" x14ac:dyDescent="0.35">
      <c r="B428" s="64">
        <v>43070</v>
      </c>
      <c r="C428" s="64" t="s">
        <v>108</v>
      </c>
      <c r="D428" t="s">
        <v>94</v>
      </c>
      <c r="F428" t="s">
        <v>95</v>
      </c>
      <c r="G428" t="s">
        <v>60</v>
      </c>
      <c r="H428" t="s">
        <v>61</v>
      </c>
      <c r="I428">
        <v>98</v>
      </c>
      <c r="J428">
        <v>98</v>
      </c>
      <c r="K428">
        <v>0</v>
      </c>
      <c r="L428">
        <v>87</v>
      </c>
      <c r="M428">
        <v>26</v>
      </c>
      <c r="N428">
        <v>61</v>
      </c>
      <c r="O428">
        <v>40</v>
      </c>
      <c r="P428">
        <v>0.25416666666666665</v>
      </c>
      <c r="Q428">
        <v>0.25549768518518517</v>
      </c>
    </row>
    <row r="429" spans="2:17" hidden="1" x14ac:dyDescent="0.35">
      <c r="B429" s="64">
        <v>43070</v>
      </c>
      <c r="C429" s="64" t="s">
        <v>108</v>
      </c>
      <c r="D429" t="s">
        <v>96</v>
      </c>
      <c r="F429" t="s">
        <v>97</v>
      </c>
      <c r="G429" t="s">
        <v>60</v>
      </c>
      <c r="H429" t="s">
        <v>61</v>
      </c>
      <c r="I429">
        <v>144</v>
      </c>
      <c r="J429">
        <v>144</v>
      </c>
      <c r="K429">
        <v>1</v>
      </c>
      <c r="L429">
        <v>143</v>
      </c>
      <c r="M429">
        <v>62</v>
      </c>
      <c r="N429">
        <v>81</v>
      </c>
      <c r="O429">
        <v>17</v>
      </c>
      <c r="P429">
        <v>0.22182870370370369</v>
      </c>
      <c r="Q429">
        <v>0.25200231481481483</v>
      </c>
    </row>
    <row r="430" spans="2:17" hidden="1" x14ac:dyDescent="0.35">
      <c r="B430" s="64">
        <v>43070</v>
      </c>
      <c r="C430" s="64" t="s">
        <v>108</v>
      </c>
      <c r="D430" t="s">
        <v>98</v>
      </c>
      <c r="F430" t="s">
        <v>99</v>
      </c>
      <c r="G430" t="s">
        <v>60</v>
      </c>
      <c r="H430" t="s">
        <v>61</v>
      </c>
      <c r="I430">
        <v>224</v>
      </c>
      <c r="J430">
        <v>224</v>
      </c>
      <c r="K430">
        <v>6</v>
      </c>
      <c r="L430">
        <v>247</v>
      </c>
      <c r="M430">
        <v>174</v>
      </c>
      <c r="N430">
        <v>73</v>
      </c>
      <c r="O430">
        <v>19</v>
      </c>
      <c r="P430">
        <v>0.25450231481481483</v>
      </c>
      <c r="Q430">
        <v>0.2508333333333333</v>
      </c>
    </row>
    <row r="431" spans="2:17" hidden="1" x14ac:dyDescent="0.35">
      <c r="B431" s="64">
        <v>43070</v>
      </c>
      <c r="C431" s="64" t="s">
        <v>108</v>
      </c>
      <c r="D431" t="s">
        <v>100</v>
      </c>
      <c r="F431" t="s">
        <v>101</v>
      </c>
      <c r="G431" t="s">
        <v>60</v>
      </c>
      <c r="H431" t="s">
        <v>61</v>
      </c>
      <c r="I431">
        <v>303</v>
      </c>
      <c r="J431">
        <v>302</v>
      </c>
      <c r="K431">
        <v>16</v>
      </c>
      <c r="L431">
        <v>284</v>
      </c>
      <c r="M431">
        <v>130</v>
      </c>
      <c r="N431">
        <v>154</v>
      </c>
      <c r="O431">
        <v>58</v>
      </c>
      <c r="P431">
        <v>0.18083333333333332</v>
      </c>
      <c r="Q431">
        <v>0.30349537037037039</v>
      </c>
    </row>
    <row r="432" spans="2:17" hidden="1" x14ac:dyDescent="0.35">
      <c r="B432" s="64">
        <v>43070</v>
      </c>
      <c r="C432" s="64" t="s">
        <v>108</v>
      </c>
      <c r="D432" t="s">
        <v>102</v>
      </c>
      <c r="F432" t="s">
        <v>103</v>
      </c>
      <c r="G432" t="s">
        <v>60</v>
      </c>
      <c r="H432" t="s">
        <v>61</v>
      </c>
      <c r="I432">
        <v>278</v>
      </c>
      <c r="J432">
        <v>274</v>
      </c>
      <c r="K432">
        <v>2</v>
      </c>
      <c r="L432">
        <v>263</v>
      </c>
      <c r="M432">
        <v>72</v>
      </c>
      <c r="N432">
        <v>191</v>
      </c>
      <c r="O432">
        <v>70</v>
      </c>
      <c r="P432">
        <v>0.25533564814814813</v>
      </c>
      <c r="Q432">
        <v>0.29216435185185186</v>
      </c>
    </row>
    <row r="433" spans="2:17" hidden="1" x14ac:dyDescent="0.35">
      <c r="B433" s="64">
        <v>43070</v>
      </c>
      <c r="C433" s="64" t="s">
        <v>108</v>
      </c>
      <c r="D433" t="s">
        <v>104</v>
      </c>
      <c r="F433" t="s">
        <v>105</v>
      </c>
      <c r="G433" t="s">
        <v>60</v>
      </c>
      <c r="H433" t="s">
        <v>61</v>
      </c>
      <c r="I433">
        <v>6</v>
      </c>
      <c r="J433">
        <v>6</v>
      </c>
      <c r="K433">
        <v>0</v>
      </c>
      <c r="L433">
        <v>4</v>
      </c>
      <c r="M433">
        <v>0</v>
      </c>
      <c r="N433">
        <v>4</v>
      </c>
      <c r="O433">
        <v>2</v>
      </c>
      <c r="P433">
        <v>0.13749999999999998</v>
      </c>
      <c r="Q433">
        <v>0.25</v>
      </c>
    </row>
    <row r="434" spans="2:17" hidden="1" x14ac:dyDescent="0.35">
      <c r="B434" s="64">
        <v>43070</v>
      </c>
      <c r="C434" s="64" t="s">
        <v>108</v>
      </c>
      <c r="D434" t="s">
        <v>106</v>
      </c>
      <c r="F434" t="s">
        <v>107</v>
      </c>
      <c r="G434" t="s">
        <v>60</v>
      </c>
      <c r="H434" t="s">
        <v>61</v>
      </c>
      <c r="I434">
        <v>43</v>
      </c>
      <c r="J434">
        <v>43</v>
      </c>
      <c r="K434">
        <v>0</v>
      </c>
      <c r="L434">
        <v>39</v>
      </c>
      <c r="M434">
        <v>28</v>
      </c>
      <c r="N434">
        <v>11</v>
      </c>
      <c r="O434">
        <v>4</v>
      </c>
      <c r="P434">
        <v>0.29166666666666669</v>
      </c>
      <c r="Q434">
        <v>0.29583333333333334</v>
      </c>
    </row>
    <row r="435" spans="2:17" hidden="1" x14ac:dyDescent="0.35">
      <c r="B435" s="64">
        <v>43101</v>
      </c>
      <c r="C435" s="64" t="s">
        <v>108</v>
      </c>
      <c r="D435" t="s">
        <v>58</v>
      </c>
      <c r="F435" t="s">
        <v>59</v>
      </c>
      <c r="G435" t="s">
        <v>60</v>
      </c>
      <c r="H435" t="s">
        <v>61</v>
      </c>
      <c r="I435">
        <v>793</v>
      </c>
      <c r="J435">
        <v>793</v>
      </c>
      <c r="K435">
        <v>6</v>
      </c>
      <c r="L435">
        <v>440</v>
      </c>
      <c r="M435">
        <v>328</v>
      </c>
      <c r="N435">
        <v>112</v>
      </c>
      <c r="O435">
        <v>191</v>
      </c>
      <c r="P435">
        <v>0.30716435185185187</v>
      </c>
      <c r="Q435">
        <v>0.16833333333333333</v>
      </c>
    </row>
    <row r="436" spans="2:17" hidden="1" x14ac:dyDescent="0.35">
      <c r="B436" s="64">
        <v>43101</v>
      </c>
      <c r="C436" s="64" t="s">
        <v>108</v>
      </c>
      <c r="D436" t="s">
        <v>62</v>
      </c>
      <c r="F436" t="s">
        <v>63</v>
      </c>
      <c r="G436" t="s">
        <v>60</v>
      </c>
      <c r="H436" t="s">
        <v>61</v>
      </c>
      <c r="I436">
        <v>703</v>
      </c>
      <c r="J436">
        <v>702</v>
      </c>
      <c r="K436">
        <v>8</v>
      </c>
      <c r="L436">
        <v>565</v>
      </c>
      <c r="M436">
        <v>347</v>
      </c>
      <c r="N436">
        <v>218</v>
      </c>
      <c r="O436">
        <v>47</v>
      </c>
      <c r="P436">
        <v>0.30349537037037039</v>
      </c>
      <c r="Q436">
        <v>0.26599537037037035</v>
      </c>
    </row>
    <row r="437" spans="2:17" hidden="1" x14ac:dyDescent="0.35">
      <c r="B437" s="64">
        <v>43101</v>
      </c>
      <c r="C437" s="64" t="s">
        <v>108</v>
      </c>
      <c r="D437" t="s">
        <v>64</v>
      </c>
      <c r="F437" t="s">
        <v>65</v>
      </c>
      <c r="G437" t="s">
        <v>60</v>
      </c>
      <c r="H437" t="s">
        <v>61</v>
      </c>
      <c r="I437">
        <v>241</v>
      </c>
      <c r="J437">
        <v>241</v>
      </c>
      <c r="K437">
        <v>2</v>
      </c>
      <c r="L437">
        <v>194</v>
      </c>
      <c r="M437">
        <v>145</v>
      </c>
      <c r="N437">
        <v>49</v>
      </c>
      <c r="O437">
        <v>18</v>
      </c>
      <c r="P437">
        <v>0.21</v>
      </c>
      <c r="Q437">
        <v>0.13799768518518518</v>
      </c>
    </row>
    <row r="438" spans="2:17" hidden="1" x14ac:dyDescent="0.35">
      <c r="B438" s="64">
        <v>43101</v>
      </c>
      <c r="C438" s="64" t="s">
        <v>108</v>
      </c>
      <c r="D438" t="s">
        <v>66</v>
      </c>
      <c r="F438" t="s">
        <v>67</v>
      </c>
      <c r="G438" t="s">
        <v>60</v>
      </c>
      <c r="H438" t="s">
        <v>61</v>
      </c>
      <c r="I438">
        <v>188</v>
      </c>
      <c r="J438">
        <v>188</v>
      </c>
      <c r="K438">
        <v>4</v>
      </c>
      <c r="L438">
        <v>124</v>
      </c>
      <c r="M438">
        <v>120</v>
      </c>
      <c r="N438">
        <v>4</v>
      </c>
      <c r="O438">
        <v>25</v>
      </c>
      <c r="P438">
        <v>0.25400462962962961</v>
      </c>
      <c r="Q438">
        <v>0.13766203703703703</v>
      </c>
    </row>
    <row r="439" spans="2:17" hidden="1" x14ac:dyDescent="0.35">
      <c r="B439" s="64">
        <v>43101</v>
      </c>
      <c r="C439" s="64" t="s">
        <v>108</v>
      </c>
      <c r="D439" t="s">
        <v>68</v>
      </c>
      <c r="F439" t="s">
        <v>69</v>
      </c>
      <c r="G439" t="s">
        <v>60</v>
      </c>
      <c r="H439" t="s">
        <v>61</v>
      </c>
      <c r="I439">
        <v>199</v>
      </c>
      <c r="J439">
        <v>199</v>
      </c>
      <c r="K439">
        <v>5</v>
      </c>
      <c r="L439">
        <v>145</v>
      </c>
      <c r="M439">
        <v>84</v>
      </c>
      <c r="N439">
        <v>61</v>
      </c>
      <c r="O439">
        <v>13</v>
      </c>
      <c r="P439">
        <v>0.25700231481481478</v>
      </c>
      <c r="Q439">
        <v>0.17432870370370371</v>
      </c>
    </row>
    <row r="440" spans="2:17" hidden="1" x14ac:dyDescent="0.35">
      <c r="B440" s="64">
        <v>43101</v>
      </c>
      <c r="C440" s="64" t="s">
        <v>108</v>
      </c>
      <c r="D440" t="s">
        <v>70</v>
      </c>
      <c r="F440" t="s">
        <v>71</v>
      </c>
      <c r="G440" t="s">
        <v>60</v>
      </c>
      <c r="H440" t="s">
        <v>61</v>
      </c>
      <c r="I440">
        <v>194</v>
      </c>
      <c r="J440">
        <v>194</v>
      </c>
      <c r="K440">
        <v>1</v>
      </c>
      <c r="L440">
        <v>129</v>
      </c>
      <c r="M440">
        <v>71</v>
      </c>
      <c r="N440">
        <v>58</v>
      </c>
      <c r="O440">
        <v>31</v>
      </c>
      <c r="P440">
        <v>0.34166666666666662</v>
      </c>
      <c r="Q440">
        <v>0.2131712962962963</v>
      </c>
    </row>
    <row r="441" spans="2:17" hidden="1" x14ac:dyDescent="0.35">
      <c r="B441" s="64">
        <v>43101</v>
      </c>
      <c r="C441" s="64" t="s">
        <v>108</v>
      </c>
      <c r="D441" t="s">
        <v>72</v>
      </c>
      <c r="F441" t="s">
        <v>73</v>
      </c>
      <c r="G441" t="s">
        <v>60</v>
      </c>
      <c r="H441" t="s">
        <v>61</v>
      </c>
      <c r="I441">
        <v>1106</v>
      </c>
      <c r="J441">
        <v>1106</v>
      </c>
      <c r="K441">
        <v>4</v>
      </c>
      <c r="L441">
        <v>579</v>
      </c>
      <c r="M441">
        <v>503</v>
      </c>
      <c r="N441">
        <v>76</v>
      </c>
      <c r="O441">
        <v>222</v>
      </c>
      <c r="P441">
        <v>0.37549768518518517</v>
      </c>
      <c r="Q441">
        <v>0.12650462962962963</v>
      </c>
    </row>
    <row r="442" spans="2:17" hidden="1" x14ac:dyDescent="0.35">
      <c r="B442" s="64">
        <v>43101</v>
      </c>
      <c r="C442" s="64" t="s">
        <v>108</v>
      </c>
      <c r="D442" t="s">
        <v>74</v>
      </c>
      <c r="F442" t="s">
        <v>75</v>
      </c>
      <c r="G442" t="s">
        <v>60</v>
      </c>
      <c r="H442" t="s">
        <v>61</v>
      </c>
      <c r="I442">
        <v>281</v>
      </c>
      <c r="J442">
        <v>281</v>
      </c>
      <c r="K442">
        <v>0</v>
      </c>
      <c r="L442">
        <v>170</v>
      </c>
      <c r="M442">
        <v>49</v>
      </c>
      <c r="N442">
        <v>121</v>
      </c>
      <c r="O442">
        <v>43</v>
      </c>
      <c r="P442">
        <v>0.17450231481481482</v>
      </c>
      <c r="Q442">
        <v>0.13900462962962964</v>
      </c>
    </row>
    <row r="443" spans="2:17" hidden="1" x14ac:dyDescent="0.35">
      <c r="B443" s="64">
        <v>43101</v>
      </c>
      <c r="C443" s="64" t="s">
        <v>108</v>
      </c>
      <c r="D443" t="s">
        <v>76</v>
      </c>
      <c r="F443" t="s">
        <v>77</v>
      </c>
      <c r="G443" t="s">
        <v>60</v>
      </c>
      <c r="H443" t="s">
        <v>61</v>
      </c>
      <c r="I443">
        <v>29</v>
      </c>
      <c r="J443">
        <v>28</v>
      </c>
      <c r="K443">
        <v>3</v>
      </c>
      <c r="L443">
        <v>20</v>
      </c>
      <c r="M443">
        <v>10</v>
      </c>
      <c r="N443">
        <v>10</v>
      </c>
      <c r="O443">
        <v>2</v>
      </c>
      <c r="P443">
        <v>0.25750000000000001</v>
      </c>
      <c r="Q443">
        <v>0.59166666666666667</v>
      </c>
    </row>
    <row r="444" spans="2:17" hidden="1" x14ac:dyDescent="0.35">
      <c r="B444" s="64">
        <v>43101</v>
      </c>
      <c r="C444" s="64" t="s">
        <v>108</v>
      </c>
      <c r="D444" t="s">
        <v>78</v>
      </c>
      <c r="F444" t="s">
        <v>79</v>
      </c>
      <c r="G444" t="s">
        <v>60</v>
      </c>
      <c r="H444" t="s">
        <v>61</v>
      </c>
      <c r="I444">
        <v>129</v>
      </c>
      <c r="J444">
        <v>129</v>
      </c>
      <c r="K444">
        <v>4</v>
      </c>
      <c r="L444">
        <v>92</v>
      </c>
      <c r="M444">
        <v>31</v>
      </c>
      <c r="N444">
        <v>61</v>
      </c>
      <c r="O444">
        <v>12</v>
      </c>
      <c r="P444">
        <v>0.17083333333333331</v>
      </c>
      <c r="Q444">
        <v>9.4502314814814817E-2</v>
      </c>
    </row>
    <row r="445" spans="2:17" hidden="1" x14ac:dyDescent="0.35">
      <c r="B445" s="64">
        <v>43101</v>
      </c>
      <c r="C445" s="64" t="s">
        <v>108</v>
      </c>
      <c r="D445" t="s">
        <v>80</v>
      </c>
      <c r="F445" t="s">
        <v>81</v>
      </c>
      <c r="G445" t="s">
        <v>60</v>
      </c>
      <c r="H445" t="s">
        <v>61</v>
      </c>
      <c r="I445">
        <v>314</v>
      </c>
      <c r="J445">
        <v>314</v>
      </c>
      <c r="K445">
        <v>4</v>
      </c>
      <c r="L445">
        <v>233</v>
      </c>
      <c r="M445">
        <v>119</v>
      </c>
      <c r="N445">
        <v>114</v>
      </c>
      <c r="O445">
        <v>36</v>
      </c>
      <c r="P445">
        <v>0.25116898148148148</v>
      </c>
      <c r="Q445">
        <v>0.18150462962962963</v>
      </c>
    </row>
    <row r="446" spans="2:17" x14ac:dyDescent="0.35">
      <c r="B446" s="64">
        <v>43101</v>
      </c>
      <c r="C446" s="64" t="s">
        <v>108</v>
      </c>
      <c r="D446" t="s">
        <v>82</v>
      </c>
      <c r="F446" t="s">
        <v>83</v>
      </c>
      <c r="G446" t="s">
        <v>60</v>
      </c>
      <c r="H446" t="s">
        <v>61</v>
      </c>
      <c r="I446">
        <v>212</v>
      </c>
      <c r="J446">
        <v>212</v>
      </c>
      <c r="K446">
        <v>1</v>
      </c>
      <c r="L446">
        <v>127</v>
      </c>
      <c r="M446">
        <v>102</v>
      </c>
      <c r="N446">
        <v>25</v>
      </c>
      <c r="O446">
        <v>24</v>
      </c>
      <c r="P446">
        <v>0.22083333333333333</v>
      </c>
      <c r="Q446">
        <v>0.21466435185185184</v>
      </c>
    </row>
    <row r="447" spans="2:17" hidden="1" x14ac:dyDescent="0.35">
      <c r="B447" s="64">
        <v>43101</v>
      </c>
      <c r="C447" s="64" t="s">
        <v>108</v>
      </c>
      <c r="D447" t="s">
        <v>84</v>
      </c>
      <c r="F447" t="s">
        <v>85</v>
      </c>
      <c r="G447" t="s">
        <v>60</v>
      </c>
      <c r="H447" t="s">
        <v>61</v>
      </c>
      <c r="I447">
        <v>78</v>
      </c>
      <c r="J447">
        <v>78</v>
      </c>
      <c r="K447">
        <v>3</v>
      </c>
      <c r="L447">
        <v>62</v>
      </c>
      <c r="M447">
        <v>48</v>
      </c>
      <c r="N447">
        <v>14</v>
      </c>
      <c r="O447">
        <v>13</v>
      </c>
      <c r="P447">
        <v>0.26099537037037041</v>
      </c>
      <c r="Q447">
        <v>0.17299768518518518</v>
      </c>
    </row>
    <row r="448" spans="2:17" hidden="1" x14ac:dyDescent="0.35">
      <c r="B448" s="64">
        <v>43101</v>
      </c>
      <c r="C448" s="64" t="s">
        <v>108</v>
      </c>
      <c r="D448" t="s">
        <v>86</v>
      </c>
      <c r="F448" t="s">
        <v>87</v>
      </c>
      <c r="G448" t="s">
        <v>60</v>
      </c>
      <c r="H448" t="s">
        <v>61</v>
      </c>
      <c r="I448">
        <v>171</v>
      </c>
      <c r="J448">
        <v>171</v>
      </c>
      <c r="K448">
        <v>0</v>
      </c>
      <c r="L448">
        <v>121</v>
      </c>
      <c r="M448">
        <v>81</v>
      </c>
      <c r="N448">
        <v>40</v>
      </c>
      <c r="O448">
        <v>19</v>
      </c>
      <c r="P448">
        <v>0.25033564814814818</v>
      </c>
      <c r="Q448">
        <v>0.21099537037037039</v>
      </c>
    </row>
    <row r="449" spans="2:17" hidden="1" x14ac:dyDescent="0.35">
      <c r="B449" s="64">
        <v>43101</v>
      </c>
      <c r="C449" s="64" t="s">
        <v>108</v>
      </c>
      <c r="D449" t="s">
        <v>88</v>
      </c>
      <c r="F449" t="s">
        <v>89</v>
      </c>
      <c r="G449" t="s">
        <v>60</v>
      </c>
      <c r="H449" t="s">
        <v>61</v>
      </c>
      <c r="I449">
        <v>74</v>
      </c>
      <c r="J449">
        <v>73</v>
      </c>
      <c r="K449">
        <v>0</v>
      </c>
      <c r="L449">
        <v>51</v>
      </c>
      <c r="M449">
        <v>39</v>
      </c>
      <c r="N449">
        <v>12</v>
      </c>
      <c r="O449">
        <v>14</v>
      </c>
      <c r="P449">
        <v>0.46133101851851849</v>
      </c>
      <c r="Q449">
        <v>0.17849537037037036</v>
      </c>
    </row>
    <row r="450" spans="2:17" hidden="1" x14ac:dyDescent="0.35">
      <c r="B450" s="64">
        <v>43101</v>
      </c>
      <c r="C450" s="64" t="s">
        <v>108</v>
      </c>
      <c r="D450" t="s">
        <v>90</v>
      </c>
      <c r="F450" t="s">
        <v>91</v>
      </c>
      <c r="G450" t="s">
        <v>60</v>
      </c>
      <c r="H450" t="s">
        <v>61</v>
      </c>
      <c r="I450">
        <v>397</v>
      </c>
      <c r="J450">
        <v>397</v>
      </c>
      <c r="K450">
        <v>6</v>
      </c>
      <c r="L450">
        <v>288</v>
      </c>
      <c r="M450">
        <v>249</v>
      </c>
      <c r="N450">
        <v>39</v>
      </c>
      <c r="O450">
        <v>46</v>
      </c>
      <c r="P450">
        <v>0.42616898148148147</v>
      </c>
      <c r="Q450">
        <v>0.30182870370370368</v>
      </c>
    </row>
    <row r="451" spans="2:17" hidden="1" x14ac:dyDescent="0.35">
      <c r="B451" s="64">
        <v>43101</v>
      </c>
      <c r="C451" s="64" t="s">
        <v>108</v>
      </c>
      <c r="D451" t="s">
        <v>92</v>
      </c>
      <c r="F451" t="s">
        <v>93</v>
      </c>
      <c r="G451" t="s">
        <v>60</v>
      </c>
      <c r="H451" t="s">
        <v>61</v>
      </c>
      <c r="I451">
        <v>294</v>
      </c>
      <c r="J451">
        <v>294</v>
      </c>
      <c r="K451">
        <v>3</v>
      </c>
      <c r="L451">
        <v>183</v>
      </c>
      <c r="M451">
        <v>150</v>
      </c>
      <c r="N451">
        <v>33</v>
      </c>
      <c r="O451">
        <v>48</v>
      </c>
      <c r="P451">
        <v>0.33450231481481479</v>
      </c>
      <c r="Q451">
        <v>0.17633101851851851</v>
      </c>
    </row>
    <row r="452" spans="2:17" hidden="1" x14ac:dyDescent="0.35">
      <c r="B452" s="64">
        <v>43101</v>
      </c>
      <c r="C452" s="64" t="s">
        <v>108</v>
      </c>
      <c r="D452" t="s">
        <v>94</v>
      </c>
      <c r="F452" t="s">
        <v>95</v>
      </c>
      <c r="G452" t="s">
        <v>60</v>
      </c>
      <c r="H452" t="s">
        <v>61</v>
      </c>
      <c r="I452">
        <v>328</v>
      </c>
      <c r="J452">
        <v>328</v>
      </c>
      <c r="K452">
        <v>1</v>
      </c>
      <c r="L452">
        <v>213</v>
      </c>
      <c r="M452">
        <v>75</v>
      </c>
      <c r="N452">
        <v>138</v>
      </c>
      <c r="O452">
        <v>74</v>
      </c>
      <c r="P452">
        <v>0.26366898148148149</v>
      </c>
      <c r="Q452">
        <v>0.12682870370370372</v>
      </c>
    </row>
    <row r="453" spans="2:17" hidden="1" x14ac:dyDescent="0.35">
      <c r="B453" s="64">
        <v>43101</v>
      </c>
      <c r="C453" s="64" t="s">
        <v>108</v>
      </c>
      <c r="D453" t="s">
        <v>96</v>
      </c>
      <c r="F453" t="s">
        <v>97</v>
      </c>
      <c r="G453" t="s">
        <v>60</v>
      </c>
      <c r="H453" t="s">
        <v>61</v>
      </c>
      <c r="I453">
        <v>241</v>
      </c>
      <c r="J453">
        <v>241</v>
      </c>
      <c r="K453">
        <v>4</v>
      </c>
      <c r="L453">
        <v>201</v>
      </c>
      <c r="M453">
        <v>119</v>
      </c>
      <c r="N453">
        <v>82</v>
      </c>
      <c r="O453">
        <v>13</v>
      </c>
      <c r="P453">
        <v>0.29499999999999998</v>
      </c>
      <c r="Q453">
        <v>0.13133101851851853</v>
      </c>
    </row>
    <row r="454" spans="2:17" hidden="1" x14ac:dyDescent="0.35">
      <c r="B454" s="64">
        <v>43101</v>
      </c>
      <c r="C454" s="64" t="s">
        <v>108</v>
      </c>
      <c r="D454" t="s">
        <v>98</v>
      </c>
      <c r="F454" t="s">
        <v>99</v>
      </c>
      <c r="G454" t="s">
        <v>60</v>
      </c>
      <c r="H454" t="s">
        <v>61</v>
      </c>
      <c r="I454">
        <v>594</v>
      </c>
      <c r="J454">
        <v>594</v>
      </c>
      <c r="K454">
        <v>2</v>
      </c>
      <c r="L454">
        <v>477</v>
      </c>
      <c r="M454">
        <v>320</v>
      </c>
      <c r="N454">
        <v>157</v>
      </c>
      <c r="O454">
        <v>30</v>
      </c>
      <c r="P454">
        <v>0.33466435185185189</v>
      </c>
      <c r="Q454">
        <v>0.13833333333333334</v>
      </c>
    </row>
    <row r="455" spans="2:17" hidden="1" x14ac:dyDescent="0.35">
      <c r="B455" s="64">
        <v>43101</v>
      </c>
      <c r="C455" s="64" t="s">
        <v>108</v>
      </c>
      <c r="D455" t="s">
        <v>100</v>
      </c>
      <c r="F455" t="s">
        <v>101</v>
      </c>
      <c r="G455" t="s">
        <v>60</v>
      </c>
      <c r="H455" t="s">
        <v>61</v>
      </c>
      <c r="I455">
        <v>688</v>
      </c>
      <c r="J455">
        <v>688</v>
      </c>
      <c r="K455">
        <v>11</v>
      </c>
      <c r="L455">
        <v>503</v>
      </c>
      <c r="M455">
        <v>270</v>
      </c>
      <c r="N455">
        <v>233</v>
      </c>
      <c r="O455">
        <v>48</v>
      </c>
      <c r="P455">
        <v>0.21233796296296295</v>
      </c>
      <c r="Q455">
        <v>0.26349537037037035</v>
      </c>
    </row>
    <row r="456" spans="2:17" hidden="1" x14ac:dyDescent="0.35">
      <c r="B456" s="64">
        <v>43101</v>
      </c>
      <c r="C456" s="64" t="s">
        <v>108</v>
      </c>
      <c r="D456" t="s">
        <v>102</v>
      </c>
      <c r="F456" t="s">
        <v>103</v>
      </c>
      <c r="G456" t="s">
        <v>60</v>
      </c>
      <c r="H456" t="s">
        <v>61</v>
      </c>
      <c r="I456">
        <v>517</v>
      </c>
      <c r="J456">
        <v>508</v>
      </c>
      <c r="K456">
        <v>1</v>
      </c>
      <c r="L456">
        <v>302</v>
      </c>
      <c r="M456">
        <v>155</v>
      </c>
      <c r="N456">
        <v>147</v>
      </c>
      <c r="O456">
        <v>72</v>
      </c>
      <c r="P456">
        <v>0.30333333333333334</v>
      </c>
      <c r="Q456">
        <v>0.25416666666666665</v>
      </c>
    </row>
    <row r="457" spans="2:17" hidden="1" x14ac:dyDescent="0.35">
      <c r="B457" s="64">
        <v>43101</v>
      </c>
      <c r="C457" s="64" t="s">
        <v>108</v>
      </c>
      <c r="D457" t="s">
        <v>104</v>
      </c>
      <c r="F457" t="s">
        <v>105</v>
      </c>
      <c r="G457" t="s">
        <v>60</v>
      </c>
      <c r="H457" t="s">
        <v>61</v>
      </c>
      <c r="I457">
        <v>19</v>
      </c>
      <c r="J457">
        <v>19</v>
      </c>
      <c r="K457">
        <v>1</v>
      </c>
      <c r="L457">
        <v>11</v>
      </c>
      <c r="M457">
        <v>4</v>
      </c>
      <c r="N457">
        <v>7</v>
      </c>
      <c r="O457">
        <v>4</v>
      </c>
      <c r="P457">
        <v>0.20983796296296298</v>
      </c>
      <c r="Q457">
        <v>0.29166666666666669</v>
      </c>
    </row>
    <row r="458" spans="2:17" hidden="1" x14ac:dyDescent="0.35">
      <c r="B458" s="64">
        <v>43101</v>
      </c>
      <c r="C458" s="64" t="s">
        <v>108</v>
      </c>
      <c r="D458" t="s">
        <v>106</v>
      </c>
      <c r="F458" t="s">
        <v>107</v>
      </c>
      <c r="G458" t="s">
        <v>60</v>
      </c>
      <c r="H458" t="s">
        <v>61</v>
      </c>
      <c r="I458">
        <v>107</v>
      </c>
      <c r="J458">
        <v>106</v>
      </c>
      <c r="K458">
        <v>0</v>
      </c>
      <c r="L458">
        <v>82</v>
      </c>
      <c r="M458">
        <v>66</v>
      </c>
      <c r="N458">
        <v>16</v>
      </c>
      <c r="O458">
        <v>18</v>
      </c>
      <c r="P458">
        <v>0.3361689814814815</v>
      </c>
      <c r="Q458">
        <v>0.2509953703703704</v>
      </c>
    </row>
    <row r="459" spans="2:17" hidden="1" x14ac:dyDescent="0.35">
      <c r="B459" s="64">
        <v>43132</v>
      </c>
      <c r="C459" s="64" t="s">
        <v>108</v>
      </c>
      <c r="D459" t="s">
        <v>58</v>
      </c>
      <c r="F459" t="s">
        <v>59</v>
      </c>
      <c r="G459" t="s">
        <v>60</v>
      </c>
      <c r="H459" t="s">
        <v>61</v>
      </c>
      <c r="I459">
        <v>498</v>
      </c>
      <c r="J459">
        <v>497</v>
      </c>
      <c r="K459">
        <v>7</v>
      </c>
      <c r="L459">
        <v>412</v>
      </c>
      <c r="M459">
        <v>316</v>
      </c>
      <c r="N459">
        <v>96</v>
      </c>
      <c r="O459">
        <v>163</v>
      </c>
      <c r="P459">
        <v>0.3075</v>
      </c>
      <c r="Q459">
        <v>0.17099537037037038</v>
      </c>
    </row>
    <row r="460" spans="2:17" hidden="1" x14ac:dyDescent="0.35">
      <c r="B460" s="64">
        <v>43132</v>
      </c>
      <c r="C460" s="64" t="s">
        <v>108</v>
      </c>
      <c r="D460" t="s">
        <v>62</v>
      </c>
      <c r="F460" t="s">
        <v>63</v>
      </c>
      <c r="G460" t="s">
        <v>60</v>
      </c>
      <c r="H460" t="s">
        <v>61</v>
      </c>
      <c r="I460">
        <v>575</v>
      </c>
      <c r="J460">
        <v>575</v>
      </c>
      <c r="K460">
        <v>8</v>
      </c>
      <c r="L460">
        <v>518</v>
      </c>
      <c r="M460">
        <v>260</v>
      </c>
      <c r="N460">
        <v>258</v>
      </c>
      <c r="O460">
        <v>41</v>
      </c>
      <c r="P460">
        <v>0.25966435185185183</v>
      </c>
      <c r="Q460">
        <v>0.30349537037037039</v>
      </c>
    </row>
    <row r="461" spans="2:17" hidden="1" x14ac:dyDescent="0.35">
      <c r="B461" s="64">
        <v>43132</v>
      </c>
      <c r="C461" s="64" t="s">
        <v>108</v>
      </c>
      <c r="D461" t="s">
        <v>64</v>
      </c>
      <c r="F461" t="s">
        <v>65</v>
      </c>
      <c r="G461" t="s">
        <v>60</v>
      </c>
      <c r="H461" t="s">
        <v>61</v>
      </c>
      <c r="I461">
        <v>402</v>
      </c>
      <c r="J461">
        <v>402</v>
      </c>
      <c r="K461">
        <v>1</v>
      </c>
      <c r="L461">
        <v>310</v>
      </c>
      <c r="M461">
        <v>154</v>
      </c>
      <c r="N461">
        <v>156</v>
      </c>
      <c r="O461">
        <v>65</v>
      </c>
      <c r="P461">
        <v>0.17033564814814817</v>
      </c>
      <c r="Q461">
        <v>0.13116898148148148</v>
      </c>
    </row>
    <row r="462" spans="2:17" hidden="1" x14ac:dyDescent="0.35">
      <c r="B462" s="64">
        <v>43132</v>
      </c>
      <c r="C462" s="64" t="s">
        <v>108</v>
      </c>
      <c r="D462" t="s">
        <v>66</v>
      </c>
      <c r="F462" t="s">
        <v>67</v>
      </c>
      <c r="G462" t="s">
        <v>60</v>
      </c>
      <c r="H462" t="s">
        <v>61</v>
      </c>
      <c r="I462">
        <v>140</v>
      </c>
      <c r="J462">
        <v>140</v>
      </c>
      <c r="K462">
        <v>3</v>
      </c>
      <c r="L462">
        <v>103</v>
      </c>
      <c r="M462">
        <v>96</v>
      </c>
      <c r="N462">
        <v>7</v>
      </c>
      <c r="O462">
        <v>44</v>
      </c>
      <c r="P462">
        <v>0.26033564814814814</v>
      </c>
      <c r="Q462">
        <v>0.17650462962962962</v>
      </c>
    </row>
    <row r="463" spans="2:17" hidden="1" x14ac:dyDescent="0.35">
      <c r="B463" s="64">
        <v>43132</v>
      </c>
      <c r="C463" s="64" t="s">
        <v>108</v>
      </c>
      <c r="D463" t="s">
        <v>68</v>
      </c>
      <c r="F463" t="s">
        <v>69</v>
      </c>
      <c r="G463" t="s">
        <v>60</v>
      </c>
      <c r="H463" t="s">
        <v>61</v>
      </c>
      <c r="I463">
        <v>151</v>
      </c>
      <c r="J463">
        <v>151</v>
      </c>
      <c r="K463">
        <v>3</v>
      </c>
      <c r="L463">
        <v>155</v>
      </c>
      <c r="M463">
        <v>74</v>
      </c>
      <c r="N463">
        <v>81</v>
      </c>
      <c r="O463">
        <v>11</v>
      </c>
      <c r="P463">
        <v>0.20983796296296298</v>
      </c>
      <c r="Q463">
        <v>0.29166666666666669</v>
      </c>
    </row>
    <row r="464" spans="2:17" hidden="1" x14ac:dyDescent="0.35">
      <c r="B464" s="64">
        <v>43132</v>
      </c>
      <c r="C464" s="64" t="s">
        <v>108</v>
      </c>
      <c r="D464" t="s">
        <v>70</v>
      </c>
      <c r="F464" t="s">
        <v>71</v>
      </c>
      <c r="G464" t="s">
        <v>60</v>
      </c>
      <c r="H464" t="s">
        <v>61</v>
      </c>
      <c r="I464">
        <v>172</v>
      </c>
      <c r="J464">
        <v>172</v>
      </c>
      <c r="K464">
        <v>3</v>
      </c>
      <c r="L464">
        <v>139</v>
      </c>
      <c r="M464">
        <v>73</v>
      </c>
      <c r="N464">
        <v>66</v>
      </c>
      <c r="O464">
        <v>36</v>
      </c>
      <c r="P464">
        <v>0.29932870370370374</v>
      </c>
      <c r="Q464">
        <v>0.16849537037037035</v>
      </c>
    </row>
    <row r="465" spans="2:17" hidden="1" x14ac:dyDescent="0.35">
      <c r="B465" s="64">
        <v>43132</v>
      </c>
      <c r="C465" s="64" t="s">
        <v>108</v>
      </c>
      <c r="D465" t="s">
        <v>72</v>
      </c>
      <c r="F465" t="s">
        <v>73</v>
      </c>
      <c r="G465" t="s">
        <v>60</v>
      </c>
      <c r="H465" t="s">
        <v>61</v>
      </c>
      <c r="I465">
        <v>889</v>
      </c>
      <c r="J465">
        <v>885</v>
      </c>
      <c r="K465">
        <v>3</v>
      </c>
      <c r="L465">
        <v>801</v>
      </c>
      <c r="M465">
        <v>690</v>
      </c>
      <c r="N465">
        <v>111</v>
      </c>
      <c r="O465">
        <v>232</v>
      </c>
      <c r="P465">
        <v>0.3463310185185185</v>
      </c>
      <c r="Q465">
        <v>0.17116898148148149</v>
      </c>
    </row>
    <row r="466" spans="2:17" hidden="1" x14ac:dyDescent="0.35">
      <c r="B466" s="64">
        <v>43132</v>
      </c>
      <c r="C466" s="64" t="s">
        <v>108</v>
      </c>
      <c r="D466" t="s">
        <v>74</v>
      </c>
      <c r="F466" t="s">
        <v>75</v>
      </c>
      <c r="G466" t="s">
        <v>60</v>
      </c>
      <c r="H466" t="s">
        <v>61</v>
      </c>
      <c r="I466">
        <v>390</v>
      </c>
      <c r="J466">
        <v>390</v>
      </c>
      <c r="K466">
        <v>0</v>
      </c>
      <c r="L466">
        <v>322</v>
      </c>
      <c r="M466">
        <v>137</v>
      </c>
      <c r="N466">
        <v>185</v>
      </c>
      <c r="O466">
        <v>53</v>
      </c>
      <c r="P466">
        <v>0.17466435185185183</v>
      </c>
      <c r="Q466">
        <v>0.13099537037037037</v>
      </c>
    </row>
    <row r="467" spans="2:17" hidden="1" x14ac:dyDescent="0.35">
      <c r="B467" s="64">
        <v>43132</v>
      </c>
      <c r="C467" s="64" t="s">
        <v>108</v>
      </c>
      <c r="D467" t="s">
        <v>76</v>
      </c>
      <c r="F467" t="s">
        <v>77</v>
      </c>
      <c r="G467" t="s">
        <v>60</v>
      </c>
      <c r="H467" t="s">
        <v>61</v>
      </c>
      <c r="I467">
        <v>26</v>
      </c>
      <c r="J467">
        <v>26</v>
      </c>
      <c r="K467">
        <v>1</v>
      </c>
      <c r="L467">
        <v>18</v>
      </c>
      <c r="M467">
        <v>11</v>
      </c>
      <c r="N467">
        <v>7</v>
      </c>
      <c r="O467">
        <v>4</v>
      </c>
      <c r="P467">
        <v>0.33983796296296293</v>
      </c>
      <c r="Q467">
        <v>9.1666666666666674E-2</v>
      </c>
    </row>
    <row r="468" spans="2:17" hidden="1" x14ac:dyDescent="0.35">
      <c r="B468" s="64">
        <v>43132</v>
      </c>
      <c r="C468" s="64" t="s">
        <v>108</v>
      </c>
      <c r="D468" t="s">
        <v>78</v>
      </c>
      <c r="F468" t="s">
        <v>79</v>
      </c>
      <c r="G468" t="s">
        <v>60</v>
      </c>
      <c r="H468" t="s">
        <v>61</v>
      </c>
      <c r="I468">
        <v>149</v>
      </c>
      <c r="J468">
        <v>148</v>
      </c>
      <c r="K468">
        <v>3</v>
      </c>
      <c r="L468">
        <v>126</v>
      </c>
      <c r="M468">
        <v>36</v>
      </c>
      <c r="N468">
        <v>90</v>
      </c>
      <c r="O468">
        <v>21</v>
      </c>
      <c r="P468">
        <v>0.13783564814814817</v>
      </c>
      <c r="Q468">
        <v>8.8831018518518531E-2</v>
      </c>
    </row>
    <row r="469" spans="2:17" hidden="1" x14ac:dyDescent="0.35">
      <c r="B469" s="64">
        <v>43132</v>
      </c>
      <c r="C469" s="64" t="s">
        <v>108</v>
      </c>
      <c r="D469" t="s">
        <v>80</v>
      </c>
      <c r="F469" t="s">
        <v>81</v>
      </c>
      <c r="G469" t="s">
        <v>60</v>
      </c>
      <c r="H469" t="s">
        <v>61</v>
      </c>
      <c r="I469">
        <v>299</v>
      </c>
      <c r="J469">
        <v>299</v>
      </c>
      <c r="K469">
        <v>3</v>
      </c>
      <c r="L469">
        <v>270</v>
      </c>
      <c r="M469">
        <v>147</v>
      </c>
      <c r="N469">
        <v>123</v>
      </c>
      <c r="O469">
        <v>47</v>
      </c>
      <c r="P469">
        <v>0.22182870370370369</v>
      </c>
      <c r="Q469">
        <v>0.29916666666666664</v>
      </c>
    </row>
    <row r="470" spans="2:17" x14ac:dyDescent="0.35">
      <c r="B470" s="64">
        <v>43132</v>
      </c>
      <c r="C470" s="64" t="s">
        <v>108</v>
      </c>
      <c r="D470" t="s">
        <v>82</v>
      </c>
      <c r="F470" t="s">
        <v>83</v>
      </c>
      <c r="G470" t="s">
        <v>60</v>
      </c>
      <c r="H470" t="s">
        <v>61</v>
      </c>
      <c r="I470">
        <v>227</v>
      </c>
      <c r="J470">
        <v>227</v>
      </c>
      <c r="K470">
        <v>0</v>
      </c>
      <c r="L470">
        <v>199</v>
      </c>
      <c r="M470">
        <v>163</v>
      </c>
      <c r="N470">
        <v>36</v>
      </c>
      <c r="O470">
        <v>50</v>
      </c>
      <c r="P470">
        <v>0.26567129629629632</v>
      </c>
      <c r="Q470">
        <v>0.3</v>
      </c>
    </row>
    <row r="471" spans="2:17" hidden="1" x14ac:dyDescent="0.35">
      <c r="B471" s="64">
        <v>43132</v>
      </c>
      <c r="C471" s="64" t="s">
        <v>108</v>
      </c>
      <c r="D471" t="s">
        <v>84</v>
      </c>
      <c r="F471" t="s">
        <v>85</v>
      </c>
      <c r="G471" t="s">
        <v>60</v>
      </c>
      <c r="H471" t="s">
        <v>61</v>
      </c>
      <c r="I471">
        <v>142</v>
      </c>
      <c r="J471">
        <v>142</v>
      </c>
      <c r="K471">
        <v>3</v>
      </c>
      <c r="L471">
        <v>117</v>
      </c>
      <c r="M471">
        <v>87</v>
      </c>
      <c r="N471">
        <v>30</v>
      </c>
      <c r="O471">
        <v>15</v>
      </c>
      <c r="P471">
        <v>0.17299768518518518</v>
      </c>
      <c r="Q471">
        <v>0.12950231481481481</v>
      </c>
    </row>
    <row r="472" spans="2:17" hidden="1" x14ac:dyDescent="0.35">
      <c r="B472" s="64">
        <v>43132</v>
      </c>
      <c r="C472" s="64" t="s">
        <v>108</v>
      </c>
      <c r="D472" t="s">
        <v>86</v>
      </c>
      <c r="F472" t="s">
        <v>87</v>
      </c>
      <c r="G472" t="s">
        <v>60</v>
      </c>
      <c r="H472" t="s">
        <v>61</v>
      </c>
      <c r="I472">
        <v>189</v>
      </c>
      <c r="J472">
        <v>189</v>
      </c>
      <c r="K472">
        <v>2</v>
      </c>
      <c r="L472">
        <v>153</v>
      </c>
      <c r="M472">
        <v>69</v>
      </c>
      <c r="N472">
        <v>84</v>
      </c>
      <c r="O472">
        <v>33</v>
      </c>
      <c r="P472">
        <v>0.21049768518518519</v>
      </c>
      <c r="Q472">
        <v>0.13466435185185185</v>
      </c>
    </row>
    <row r="473" spans="2:17" hidden="1" x14ac:dyDescent="0.35">
      <c r="B473" s="64">
        <v>43132</v>
      </c>
      <c r="C473" s="64" t="s">
        <v>108</v>
      </c>
      <c r="D473" t="s">
        <v>88</v>
      </c>
      <c r="F473" t="s">
        <v>89</v>
      </c>
      <c r="G473" t="s">
        <v>60</v>
      </c>
      <c r="H473" t="s">
        <v>61</v>
      </c>
      <c r="I473">
        <v>57</v>
      </c>
      <c r="J473">
        <v>57</v>
      </c>
      <c r="K473">
        <v>1</v>
      </c>
      <c r="L473">
        <v>46</v>
      </c>
      <c r="M473">
        <v>25</v>
      </c>
      <c r="N473">
        <v>21</v>
      </c>
      <c r="O473">
        <v>10</v>
      </c>
      <c r="P473">
        <v>0.26299768518518518</v>
      </c>
      <c r="Q473">
        <v>0.17333333333333334</v>
      </c>
    </row>
    <row r="474" spans="2:17" hidden="1" x14ac:dyDescent="0.35">
      <c r="B474" s="64">
        <v>43132</v>
      </c>
      <c r="C474" s="64" t="s">
        <v>108</v>
      </c>
      <c r="D474" t="s">
        <v>90</v>
      </c>
      <c r="F474" t="s">
        <v>91</v>
      </c>
      <c r="G474" t="s">
        <v>60</v>
      </c>
      <c r="H474" t="s">
        <v>61</v>
      </c>
      <c r="I474">
        <v>313</v>
      </c>
      <c r="J474">
        <v>312</v>
      </c>
      <c r="K474">
        <v>5</v>
      </c>
      <c r="L474">
        <v>275</v>
      </c>
      <c r="M474">
        <v>229</v>
      </c>
      <c r="N474">
        <v>46</v>
      </c>
      <c r="O474">
        <v>47</v>
      </c>
      <c r="P474">
        <v>0.34416666666666668</v>
      </c>
      <c r="Q474">
        <v>0.25750000000000001</v>
      </c>
    </row>
    <row r="475" spans="2:17" hidden="1" x14ac:dyDescent="0.35">
      <c r="B475" s="64">
        <v>43132</v>
      </c>
      <c r="C475" s="64" t="s">
        <v>108</v>
      </c>
      <c r="D475" t="s">
        <v>92</v>
      </c>
      <c r="F475" t="s">
        <v>93</v>
      </c>
      <c r="G475" t="s">
        <v>60</v>
      </c>
      <c r="H475" t="s">
        <v>61</v>
      </c>
      <c r="I475">
        <v>336</v>
      </c>
      <c r="J475">
        <v>336</v>
      </c>
      <c r="K475">
        <v>12</v>
      </c>
      <c r="L475">
        <v>280</v>
      </c>
      <c r="M475">
        <v>218</v>
      </c>
      <c r="N475">
        <v>62</v>
      </c>
      <c r="O475">
        <v>59</v>
      </c>
      <c r="P475">
        <v>0.3031712962962963</v>
      </c>
      <c r="Q475">
        <v>0.14033564814814814</v>
      </c>
    </row>
    <row r="476" spans="2:17" hidden="1" x14ac:dyDescent="0.35">
      <c r="B476" s="64">
        <v>43132</v>
      </c>
      <c r="C476" s="64" t="s">
        <v>108</v>
      </c>
      <c r="D476" t="s">
        <v>94</v>
      </c>
      <c r="F476" t="s">
        <v>95</v>
      </c>
      <c r="G476" t="s">
        <v>60</v>
      </c>
      <c r="H476" t="s">
        <v>61</v>
      </c>
      <c r="I476">
        <v>317</v>
      </c>
      <c r="J476">
        <v>317</v>
      </c>
      <c r="K476">
        <v>0</v>
      </c>
      <c r="L476">
        <v>256</v>
      </c>
      <c r="M476">
        <v>50</v>
      </c>
      <c r="N476">
        <v>206</v>
      </c>
      <c r="O476">
        <v>76</v>
      </c>
      <c r="P476">
        <v>0.13716435185185186</v>
      </c>
      <c r="Q476">
        <v>0.22317129629629628</v>
      </c>
    </row>
    <row r="477" spans="2:17" hidden="1" x14ac:dyDescent="0.35">
      <c r="B477" s="64">
        <v>43132</v>
      </c>
      <c r="C477" s="64" t="s">
        <v>108</v>
      </c>
      <c r="D477" t="s">
        <v>96</v>
      </c>
      <c r="F477" t="s">
        <v>97</v>
      </c>
      <c r="G477" t="s">
        <v>60</v>
      </c>
      <c r="H477" t="s">
        <v>61</v>
      </c>
      <c r="I477">
        <v>259</v>
      </c>
      <c r="J477">
        <v>259</v>
      </c>
      <c r="K477">
        <v>5</v>
      </c>
      <c r="L477">
        <v>205</v>
      </c>
      <c r="M477">
        <v>103</v>
      </c>
      <c r="N477">
        <v>102</v>
      </c>
      <c r="O477">
        <v>32</v>
      </c>
      <c r="P477">
        <v>0.21549768518518519</v>
      </c>
      <c r="Q477">
        <v>0.22083333333333333</v>
      </c>
    </row>
    <row r="478" spans="2:17" hidden="1" x14ac:dyDescent="0.35">
      <c r="B478" s="64">
        <v>43132</v>
      </c>
      <c r="C478" s="64" t="s">
        <v>108</v>
      </c>
      <c r="D478" t="s">
        <v>98</v>
      </c>
      <c r="F478" t="s">
        <v>99</v>
      </c>
      <c r="G478" t="s">
        <v>60</v>
      </c>
      <c r="H478" t="s">
        <v>61</v>
      </c>
      <c r="I478">
        <v>364</v>
      </c>
      <c r="J478">
        <v>364</v>
      </c>
      <c r="K478">
        <v>7</v>
      </c>
      <c r="L478">
        <v>382</v>
      </c>
      <c r="M478">
        <v>254</v>
      </c>
      <c r="N478">
        <v>128</v>
      </c>
      <c r="O478">
        <v>32</v>
      </c>
      <c r="P478">
        <v>0.25866898148148149</v>
      </c>
      <c r="Q478">
        <v>0.21716435185185187</v>
      </c>
    </row>
    <row r="479" spans="2:17" hidden="1" x14ac:dyDescent="0.35">
      <c r="B479" s="64">
        <v>43132</v>
      </c>
      <c r="C479" s="64" t="s">
        <v>108</v>
      </c>
      <c r="D479" t="s">
        <v>100</v>
      </c>
      <c r="F479" t="s">
        <v>101</v>
      </c>
      <c r="G479" t="s">
        <v>60</v>
      </c>
      <c r="H479" t="s">
        <v>61</v>
      </c>
      <c r="I479">
        <v>688</v>
      </c>
      <c r="J479">
        <v>688</v>
      </c>
      <c r="K479">
        <v>14</v>
      </c>
      <c r="L479">
        <v>652</v>
      </c>
      <c r="M479">
        <v>368</v>
      </c>
      <c r="N479">
        <v>284</v>
      </c>
      <c r="O479">
        <v>49</v>
      </c>
      <c r="P479">
        <v>0.21650462962962966</v>
      </c>
      <c r="Q479">
        <v>0.26633101851851854</v>
      </c>
    </row>
    <row r="480" spans="2:17" hidden="1" x14ac:dyDescent="0.35">
      <c r="B480" s="64">
        <v>43132</v>
      </c>
      <c r="C480" s="64" t="s">
        <v>108</v>
      </c>
      <c r="D480" t="s">
        <v>102</v>
      </c>
      <c r="F480" t="s">
        <v>103</v>
      </c>
      <c r="G480" t="s">
        <v>60</v>
      </c>
      <c r="H480" t="s">
        <v>61</v>
      </c>
      <c r="I480">
        <v>633</v>
      </c>
      <c r="J480">
        <v>622</v>
      </c>
      <c r="K480">
        <v>0</v>
      </c>
      <c r="L480">
        <v>469</v>
      </c>
      <c r="M480">
        <v>228</v>
      </c>
      <c r="N480">
        <v>241</v>
      </c>
      <c r="O480">
        <v>142</v>
      </c>
      <c r="P480">
        <v>0.22366898148148148</v>
      </c>
      <c r="Q480">
        <v>0.17682870370370371</v>
      </c>
    </row>
    <row r="481" spans="2:17" hidden="1" x14ac:dyDescent="0.35">
      <c r="B481" s="64">
        <v>43132</v>
      </c>
      <c r="C481" s="64" t="s">
        <v>108</v>
      </c>
      <c r="D481" t="s">
        <v>104</v>
      </c>
      <c r="F481" t="s">
        <v>105</v>
      </c>
      <c r="G481" t="s">
        <v>60</v>
      </c>
      <c r="H481" t="s">
        <v>61</v>
      </c>
      <c r="I481">
        <v>4</v>
      </c>
      <c r="J481">
        <v>4</v>
      </c>
      <c r="K481">
        <v>0</v>
      </c>
      <c r="L481">
        <v>6</v>
      </c>
      <c r="M481">
        <v>1</v>
      </c>
      <c r="N481">
        <v>5</v>
      </c>
      <c r="O481">
        <v>0</v>
      </c>
      <c r="P481">
        <v>0.67783564814814812</v>
      </c>
      <c r="Q481">
        <v>0</v>
      </c>
    </row>
    <row r="482" spans="2:17" hidden="1" x14ac:dyDescent="0.35">
      <c r="B482" s="64">
        <v>43132</v>
      </c>
      <c r="C482" s="64" t="s">
        <v>108</v>
      </c>
      <c r="D482" t="s">
        <v>106</v>
      </c>
      <c r="F482" t="s">
        <v>107</v>
      </c>
      <c r="G482" t="s">
        <v>60</v>
      </c>
      <c r="H482" t="s">
        <v>61</v>
      </c>
      <c r="I482">
        <v>124</v>
      </c>
      <c r="J482">
        <v>124</v>
      </c>
      <c r="K482">
        <v>1</v>
      </c>
      <c r="L482">
        <v>95</v>
      </c>
      <c r="M482">
        <v>71</v>
      </c>
      <c r="N482">
        <v>24</v>
      </c>
      <c r="O482">
        <v>14</v>
      </c>
      <c r="P482">
        <v>0.29533564814814817</v>
      </c>
      <c r="Q482">
        <v>0.13567129629629629</v>
      </c>
    </row>
    <row r="483" spans="2:17" hidden="1" x14ac:dyDescent="0.35">
      <c r="B483" s="64">
        <v>43160</v>
      </c>
      <c r="C483" s="64" t="s">
        <v>108</v>
      </c>
      <c r="D483" t="s">
        <v>58</v>
      </c>
      <c r="F483" t="s">
        <v>59</v>
      </c>
      <c r="G483" t="s">
        <v>60</v>
      </c>
      <c r="H483" t="s">
        <v>61</v>
      </c>
      <c r="I483">
        <v>418</v>
      </c>
      <c r="J483">
        <v>418</v>
      </c>
      <c r="K483">
        <v>6</v>
      </c>
      <c r="L483">
        <v>281</v>
      </c>
      <c r="M483">
        <v>199</v>
      </c>
      <c r="N483">
        <v>82</v>
      </c>
      <c r="O483">
        <v>162</v>
      </c>
      <c r="P483">
        <v>0.25549768518518517</v>
      </c>
      <c r="Q483">
        <v>0.16966435185185183</v>
      </c>
    </row>
    <row r="484" spans="2:17" hidden="1" x14ac:dyDescent="0.35">
      <c r="B484" s="64">
        <v>43160</v>
      </c>
      <c r="C484" s="64" t="s">
        <v>108</v>
      </c>
      <c r="D484" t="s">
        <v>62</v>
      </c>
      <c r="F484" t="s">
        <v>63</v>
      </c>
      <c r="G484" t="s">
        <v>60</v>
      </c>
      <c r="H484" t="s">
        <v>61</v>
      </c>
      <c r="I484">
        <v>416</v>
      </c>
      <c r="J484">
        <v>416</v>
      </c>
      <c r="K484">
        <v>0</v>
      </c>
      <c r="L484">
        <v>377</v>
      </c>
      <c r="M484">
        <v>193</v>
      </c>
      <c r="N484">
        <v>184</v>
      </c>
      <c r="O484">
        <v>37</v>
      </c>
      <c r="P484">
        <v>0.29266203703703703</v>
      </c>
      <c r="Q484">
        <v>0.43067129629629625</v>
      </c>
    </row>
    <row r="485" spans="2:17" hidden="1" x14ac:dyDescent="0.35">
      <c r="B485" s="64">
        <v>43160</v>
      </c>
      <c r="C485" s="64" t="s">
        <v>108</v>
      </c>
      <c r="D485" t="s">
        <v>64</v>
      </c>
      <c r="F485" t="s">
        <v>65</v>
      </c>
      <c r="G485" t="s">
        <v>60</v>
      </c>
      <c r="H485" t="s">
        <v>61</v>
      </c>
      <c r="I485">
        <v>221</v>
      </c>
      <c r="J485">
        <v>221</v>
      </c>
      <c r="K485">
        <v>1</v>
      </c>
      <c r="L485">
        <v>225</v>
      </c>
      <c r="M485">
        <v>119</v>
      </c>
      <c r="N485">
        <v>106</v>
      </c>
      <c r="O485">
        <v>36</v>
      </c>
      <c r="P485">
        <v>0.18099537037037036</v>
      </c>
      <c r="Q485">
        <v>0.22182870370370369</v>
      </c>
    </row>
    <row r="486" spans="2:17" hidden="1" x14ac:dyDescent="0.35">
      <c r="B486" s="64">
        <v>43160</v>
      </c>
      <c r="C486" s="64" t="s">
        <v>108</v>
      </c>
      <c r="D486" t="s">
        <v>66</v>
      </c>
      <c r="F486" t="s">
        <v>67</v>
      </c>
      <c r="G486" t="s">
        <v>60</v>
      </c>
      <c r="H486" t="s">
        <v>61</v>
      </c>
      <c r="I486">
        <v>165</v>
      </c>
      <c r="J486">
        <v>165</v>
      </c>
      <c r="K486">
        <v>0</v>
      </c>
      <c r="L486">
        <v>132</v>
      </c>
      <c r="M486">
        <v>116</v>
      </c>
      <c r="N486">
        <v>16</v>
      </c>
      <c r="O486">
        <v>35</v>
      </c>
      <c r="P486">
        <v>0.22416666666666665</v>
      </c>
      <c r="Q486">
        <v>9.8495370370370372E-2</v>
      </c>
    </row>
    <row r="487" spans="2:17" hidden="1" x14ac:dyDescent="0.35">
      <c r="B487" s="64">
        <v>43160</v>
      </c>
      <c r="C487" s="64" t="s">
        <v>108</v>
      </c>
      <c r="D487" t="s">
        <v>68</v>
      </c>
      <c r="F487" t="s">
        <v>69</v>
      </c>
      <c r="G487" t="s">
        <v>60</v>
      </c>
      <c r="H487" t="s">
        <v>61</v>
      </c>
      <c r="I487">
        <v>148</v>
      </c>
      <c r="J487">
        <v>148</v>
      </c>
      <c r="K487">
        <v>3</v>
      </c>
      <c r="L487">
        <v>146</v>
      </c>
      <c r="M487">
        <v>58</v>
      </c>
      <c r="N487">
        <v>88</v>
      </c>
      <c r="O487">
        <v>17</v>
      </c>
      <c r="P487">
        <v>0.21766203703703704</v>
      </c>
      <c r="Q487">
        <v>0.21516203703703704</v>
      </c>
    </row>
    <row r="488" spans="2:17" hidden="1" x14ac:dyDescent="0.35">
      <c r="B488" s="64">
        <v>43160</v>
      </c>
      <c r="C488" s="64" t="s">
        <v>108</v>
      </c>
      <c r="D488" t="s">
        <v>70</v>
      </c>
      <c r="F488" t="s">
        <v>71</v>
      </c>
      <c r="G488" t="s">
        <v>60</v>
      </c>
      <c r="H488" t="s">
        <v>61</v>
      </c>
      <c r="I488">
        <v>220</v>
      </c>
      <c r="J488">
        <v>220</v>
      </c>
      <c r="K488">
        <v>2</v>
      </c>
      <c r="L488">
        <v>164</v>
      </c>
      <c r="M488">
        <v>64</v>
      </c>
      <c r="N488">
        <v>100</v>
      </c>
      <c r="O488">
        <v>43</v>
      </c>
      <c r="P488">
        <v>0.25166666666666665</v>
      </c>
      <c r="Q488">
        <v>0.16749999999999998</v>
      </c>
    </row>
    <row r="489" spans="2:17" hidden="1" x14ac:dyDescent="0.35">
      <c r="B489" s="64">
        <v>43160</v>
      </c>
      <c r="C489" s="64" t="s">
        <v>108</v>
      </c>
      <c r="D489" t="s">
        <v>72</v>
      </c>
      <c r="F489" t="s">
        <v>73</v>
      </c>
      <c r="G489" t="s">
        <v>60</v>
      </c>
      <c r="H489" t="s">
        <v>61</v>
      </c>
      <c r="I489">
        <v>994</v>
      </c>
      <c r="J489">
        <v>989</v>
      </c>
      <c r="K489">
        <v>5</v>
      </c>
      <c r="L489">
        <v>728</v>
      </c>
      <c r="M489">
        <v>594</v>
      </c>
      <c r="N489">
        <v>134</v>
      </c>
      <c r="O489">
        <v>261</v>
      </c>
      <c r="P489">
        <v>0.30166666666666669</v>
      </c>
      <c r="Q489">
        <v>0.20833333333333334</v>
      </c>
    </row>
    <row r="490" spans="2:17" hidden="1" x14ac:dyDescent="0.35">
      <c r="B490" s="64">
        <v>43160</v>
      </c>
      <c r="C490" s="64" t="s">
        <v>108</v>
      </c>
      <c r="D490" t="s">
        <v>74</v>
      </c>
      <c r="F490" t="s">
        <v>75</v>
      </c>
      <c r="G490" t="s">
        <v>60</v>
      </c>
      <c r="H490" t="s">
        <v>61</v>
      </c>
      <c r="I490">
        <v>537</v>
      </c>
      <c r="J490">
        <v>537</v>
      </c>
      <c r="K490">
        <v>0</v>
      </c>
      <c r="L490">
        <v>490</v>
      </c>
      <c r="M490">
        <v>122</v>
      </c>
      <c r="N490">
        <v>368</v>
      </c>
      <c r="O490">
        <v>59</v>
      </c>
      <c r="P490">
        <v>0.17450231481481482</v>
      </c>
      <c r="Q490">
        <v>9.4837962962962971E-2</v>
      </c>
    </row>
    <row r="491" spans="2:17" hidden="1" x14ac:dyDescent="0.35">
      <c r="B491" s="64">
        <v>43160</v>
      </c>
      <c r="C491" s="64" t="s">
        <v>108</v>
      </c>
      <c r="D491" t="s">
        <v>76</v>
      </c>
      <c r="F491" t="s">
        <v>77</v>
      </c>
      <c r="G491" t="s">
        <v>60</v>
      </c>
      <c r="H491" t="s">
        <v>61</v>
      </c>
      <c r="I491">
        <v>19</v>
      </c>
      <c r="J491">
        <v>19</v>
      </c>
      <c r="K491">
        <v>1</v>
      </c>
      <c r="L491">
        <v>16</v>
      </c>
      <c r="M491">
        <v>8</v>
      </c>
      <c r="N491">
        <v>8</v>
      </c>
      <c r="O491">
        <v>7</v>
      </c>
      <c r="P491">
        <v>0.3479976851851852</v>
      </c>
      <c r="Q491">
        <v>0.3893287037037037</v>
      </c>
    </row>
    <row r="492" spans="2:17" hidden="1" x14ac:dyDescent="0.35">
      <c r="B492" s="64">
        <v>43160</v>
      </c>
      <c r="C492" s="64" t="s">
        <v>108</v>
      </c>
      <c r="D492" t="s">
        <v>78</v>
      </c>
      <c r="F492" t="s">
        <v>79</v>
      </c>
      <c r="G492" t="s">
        <v>60</v>
      </c>
      <c r="H492" t="s">
        <v>61</v>
      </c>
      <c r="I492">
        <v>96</v>
      </c>
      <c r="J492">
        <v>95</v>
      </c>
      <c r="K492">
        <v>4</v>
      </c>
      <c r="L492">
        <v>101</v>
      </c>
      <c r="M492">
        <v>43</v>
      </c>
      <c r="N492">
        <v>58</v>
      </c>
      <c r="O492">
        <v>9</v>
      </c>
      <c r="P492">
        <v>0.21049768518518519</v>
      </c>
      <c r="Q492">
        <v>8.8831018518518531E-2</v>
      </c>
    </row>
    <row r="493" spans="2:17" hidden="1" x14ac:dyDescent="0.35">
      <c r="B493" s="64">
        <v>43160</v>
      </c>
      <c r="C493" s="64" t="s">
        <v>108</v>
      </c>
      <c r="D493" t="s">
        <v>80</v>
      </c>
      <c r="F493" t="s">
        <v>81</v>
      </c>
      <c r="G493" t="s">
        <v>60</v>
      </c>
      <c r="H493" t="s">
        <v>61</v>
      </c>
      <c r="I493">
        <v>306</v>
      </c>
      <c r="J493">
        <v>306</v>
      </c>
      <c r="K493">
        <v>13</v>
      </c>
      <c r="L493">
        <v>238</v>
      </c>
      <c r="M493">
        <v>140</v>
      </c>
      <c r="N493">
        <v>98</v>
      </c>
      <c r="O493">
        <v>51</v>
      </c>
      <c r="P493">
        <v>0.22483796296296296</v>
      </c>
      <c r="Q493">
        <v>0.21950231481481483</v>
      </c>
    </row>
    <row r="494" spans="2:17" x14ac:dyDescent="0.35">
      <c r="B494" s="64">
        <v>43160</v>
      </c>
      <c r="C494" s="64" t="s">
        <v>108</v>
      </c>
      <c r="D494" t="s">
        <v>82</v>
      </c>
      <c r="F494" t="s">
        <v>83</v>
      </c>
      <c r="G494" t="s">
        <v>60</v>
      </c>
      <c r="H494" t="s">
        <v>61</v>
      </c>
      <c r="I494">
        <v>235</v>
      </c>
      <c r="J494">
        <v>235</v>
      </c>
      <c r="K494">
        <v>3</v>
      </c>
      <c r="L494">
        <v>196</v>
      </c>
      <c r="M494">
        <v>145</v>
      </c>
      <c r="N494">
        <v>51</v>
      </c>
      <c r="O494">
        <v>41</v>
      </c>
      <c r="P494">
        <v>0.21466435185185184</v>
      </c>
      <c r="Q494">
        <v>0.26549768518518518</v>
      </c>
    </row>
    <row r="495" spans="2:17" hidden="1" x14ac:dyDescent="0.35">
      <c r="B495" s="64">
        <v>43160</v>
      </c>
      <c r="C495" s="64" t="s">
        <v>108</v>
      </c>
      <c r="D495" t="s">
        <v>84</v>
      </c>
      <c r="F495" t="s">
        <v>85</v>
      </c>
      <c r="G495" t="s">
        <v>60</v>
      </c>
      <c r="H495" t="s">
        <v>61</v>
      </c>
      <c r="I495">
        <v>176</v>
      </c>
      <c r="J495">
        <v>176</v>
      </c>
      <c r="K495">
        <v>3</v>
      </c>
      <c r="L495">
        <v>147</v>
      </c>
      <c r="M495">
        <v>101</v>
      </c>
      <c r="N495">
        <v>46</v>
      </c>
      <c r="O495">
        <v>18</v>
      </c>
      <c r="P495">
        <v>0.13966435185185186</v>
      </c>
      <c r="Q495">
        <v>0.21116898148148147</v>
      </c>
    </row>
    <row r="496" spans="2:17" hidden="1" x14ac:dyDescent="0.35">
      <c r="B496" s="64">
        <v>43160</v>
      </c>
      <c r="C496" s="64" t="s">
        <v>108</v>
      </c>
      <c r="D496" t="s">
        <v>86</v>
      </c>
      <c r="F496" t="s">
        <v>87</v>
      </c>
      <c r="G496" t="s">
        <v>60</v>
      </c>
      <c r="H496" t="s">
        <v>61</v>
      </c>
      <c r="I496">
        <v>231</v>
      </c>
      <c r="J496">
        <v>231</v>
      </c>
      <c r="K496">
        <v>2</v>
      </c>
      <c r="L496">
        <v>193</v>
      </c>
      <c r="M496">
        <v>84</v>
      </c>
      <c r="N496">
        <v>109</v>
      </c>
      <c r="O496">
        <v>23</v>
      </c>
      <c r="P496">
        <v>0.1756712962962963</v>
      </c>
      <c r="Q496">
        <v>0.13516203703703702</v>
      </c>
    </row>
    <row r="497" spans="2:17" hidden="1" x14ac:dyDescent="0.35">
      <c r="B497" s="64">
        <v>43160</v>
      </c>
      <c r="C497" s="64" t="s">
        <v>108</v>
      </c>
      <c r="D497" t="s">
        <v>88</v>
      </c>
      <c r="F497" t="s">
        <v>89</v>
      </c>
      <c r="G497" t="s">
        <v>60</v>
      </c>
      <c r="H497" t="s">
        <v>61</v>
      </c>
      <c r="I497">
        <v>37</v>
      </c>
      <c r="J497">
        <v>37</v>
      </c>
      <c r="K497">
        <v>1</v>
      </c>
      <c r="L497">
        <v>36</v>
      </c>
      <c r="M497">
        <v>18</v>
      </c>
      <c r="N497">
        <v>18</v>
      </c>
      <c r="O497">
        <v>8</v>
      </c>
      <c r="P497">
        <v>0.25700231481481478</v>
      </c>
      <c r="Q497">
        <v>0.21249999999999999</v>
      </c>
    </row>
    <row r="498" spans="2:17" hidden="1" x14ac:dyDescent="0.35">
      <c r="B498" s="64">
        <v>43160</v>
      </c>
      <c r="C498" s="64" t="s">
        <v>108</v>
      </c>
      <c r="D498" t="s">
        <v>90</v>
      </c>
      <c r="F498" t="s">
        <v>91</v>
      </c>
      <c r="G498" t="s">
        <v>60</v>
      </c>
      <c r="H498" t="s">
        <v>61</v>
      </c>
      <c r="I498">
        <v>394</v>
      </c>
      <c r="J498">
        <v>394</v>
      </c>
      <c r="K498">
        <v>3</v>
      </c>
      <c r="L498">
        <v>335</v>
      </c>
      <c r="M498">
        <v>273</v>
      </c>
      <c r="N498">
        <v>62</v>
      </c>
      <c r="O498">
        <v>53</v>
      </c>
      <c r="P498">
        <v>0.29783564814814817</v>
      </c>
      <c r="Q498">
        <v>0.21932870370370372</v>
      </c>
    </row>
    <row r="499" spans="2:17" hidden="1" x14ac:dyDescent="0.35">
      <c r="B499" s="64">
        <v>43160</v>
      </c>
      <c r="C499" s="64" t="s">
        <v>108</v>
      </c>
      <c r="D499" t="s">
        <v>92</v>
      </c>
      <c r="F499" t="s">
        <v>93</v>
      </c>
      <c r="G499" t="s">
        <v>60</v>
      </c>
      <c r="H499" t="s">
        <v>61</v>
      </c>
      <c r="I499">
        <v>350</v>
      </c>
      <c r="J499">
        <v>350</v>
      </c>
      <c r="K499">
        <v>6</v>
      </c>
      <c r="L499">
        <v>271</v>
      </c>
      <c r="M499">
        <v>184</v>
      </c>
      <c r="N499">
        <v>87</v>
      </c>
      <c r="O499">
        <v>72</v>
      </c>
      <c r="P499">
        <v>0.25349537037037034</v>
      </c>
      <c r="Q499">
        <v>0.13083333333333333</v>
      </c>
    </row>
    <row r="500" spans="2:17" hidden="1" x14ac:dyDescent="0.35">
      <c r="B500" s="64">
        <v>43160</v>
      </c>
      <c r="C500" s="64" t="s">
        <v>108</v>
      </c>
      <c r="D500" t="s">
        <v>94</v>
      </c>
      <c r="F500" t="s">
        <v>95</v>
      </c>
      <c r="G500" t="s">
        <v>60</v>
      </c>
      <c r="H500" t="s">
        <v>61</v>
      </c>
      <c r="I500">
        <v>201</v>
      </c>
      <c r="J500">
        <v>201</v>
      </c>
      <c r="K500">
        <v>1</v>
      </c>
      <c r="L500">
        <v>149</v>
      </c>
      <c r="M500">
        <v>35</v>
      </c>
      <c r="N500">
        <v>114</v>
      </c>
      <c r="O500">
        <v>65</v>
      </c>
      <c r="P500">
        <v>0.16700231481481484</v>
      </c>
      <c r="Q500">
        <v>0.2131712962962963</v>
      </c>
    </row>
    <row r="501" spans="2:17" hidden="1" x14ac:dyDescent="0.35">
      <c r="B501" s="64">
        <v>43160</v>
      </c>
      <c r="C501" s="64" t="s">
        <v>108</v>
      </c>
      <c r="D501" t="s">
        <v>96</v>
      </c>
      <c r="F501" t="s">
        <v>97</v>
      </c>
      <c r="G501" t="s">
        <v>60</v>
      </c>
      <c r="H501" t="s">
        <v>61</v>
      </c>
      <c r="I501">
        <v>262</v>
      </c>
      <c r="J501">
        <v>262</v>
      </c>
      <c r="K501">
        <v>8</v>
      </c>
      <c r="L501">
        <v>235</v>
      </c>
      <c r="M501">
        <v>111</v>
      </c>
      <c r="N501">
        <v>124</v>
      </c>
      <c r="O501">
        <v>35</v>
      </c>
      <c r="P501">
        <v>0.20900462962962962</v>
      </c>
      <c r="Q501">
        <v>0.17150462962962965</v>
      </c>
    </row>
    <row r="502" spans="2:17" hidden="1" x14ac:dyDescent="0.35">
      <c r="B502" s="64">
        <v>43160</v>
      </c>
      <c r="C502" s="64" t="s">
        <v>108</v>
      </c>
      <c r="D502" t="s">
        <v>98</v>
      </c>
      <c r="F502" t="s">
        <v>99</v>
      </c>
      <c r="G502" t="s">
        <v>60</v>
      </c>
      <c r="H502" t="s">
        <v>61</v>
      </c>
      <c r="I502">
        <v>297</v>
      </c>
      <c r="J502">
        <v>297</v>
      </c>
      <c r="K502">
        <v>4</v>
      </c>
      <c r="L502">
        <v>268</v>
      </c>
      <c r="M502">
        <v>201</v>
      </c>
      <c r="N502">
        <v>67</v>
      </c>
      <c r="O502">
        <v>25</v>
      </c>
      <c r="P502">
        <v>0.26299768518518518</v>
      </c>
      <c r="Q502">
        <v>0.2593287037037037</v>
      </c>
    </row>
    <row r="503" spans="2:17" hidden="1" x14ac:dyDescent="0.35">
      <c r="B503" s="64">
        <v>43160</v>
      </c>
      <c r="C503" s="64" t="s">
        <v>108</v>
      </c>
      <c r="D503" t="s">
        <v>100</v>
      </c>
      <c r="F503" t="s">
        <v>101</v>
      </c>
      <c r="G503" t="s">
        <v>60</v>
      </c>
      <c r="H503" t="s">
        <v>61</v>
      </c>
      <c r="I503">
        <v>626</v>
      </c>
      <c r="J503">
        <v>626</v>
      </c>
      <c r="K503">
        <v>10</v>
      </c>
      <c r="L503">
        <v>576</v>
      </c>
      <c r="M503">
        <v>281</v>
      </c>
      <c r="N503">
        <v>295</v>
      </c>
      <c r="O503">
        <v>72</v>
      </c>
      <c r="P503">
        <v>0.18166666666666667</v>
      </c>
      <c r="Q503">
        <v>0.25182870370370369</v>
      </c>
    </row>
    <row r="504" spans="2:17" hidden="1" x14ac:dyDescent="0.35">
      <c r="B504" s="64">
        <v>43160</v>
      </c>
      <c r="C504" s="64" t="s">
        <v>108</v>
      </c>
      <c r="D504" t="s">
        <v>102</v>
      </c>
      <c r="F504" t="s">
        <v>103</v>
      </c>
      <c r="G504" t="s">
        <v>60</v>
      </c>
      <c r="H504" t="s">
        <v>61</v>
      </c>
      <c r="I504">
        <v>732</v>
      </c>
      <c r="J504">
        <v>719</v>
      </c>
      <c r="K504">
        <v>1</v>
      </c>
      <c r="L504">
        <v>556</v>
      </c>
      <c r="M504">
        <v>170</v>
      </c>
      <c r="N504">
        <v>386</v>
      </c>
      <c r="O504">
        <v>146</v>
      </c>
      <c r="P504">
        <v>0.17200231481481479</v>
      </c>
      <c r="Q504">
        <v>0.25366898148148148</v>
      </c>
    </row>
    <row r="505" spans="2:17" hidden="1" x14ac:dyDescent="0.35">
      <c r="B505" s="64">
        <v>43160</v>
      </c>
      <c r="C505" s="64" t="s">
        <v>108</v>
      </c>
      <c r="D505" t="s">
        <v>104</v>
      </c>
      <c r="F505" t="s">
        <v>105</v>
      </c>
      <c r="G505" t="s">
        <v>60</v>
      </c>
      <c r="H505" t="s">
        <v>61</v>
      </c>
      <c r="I505">
        <v>8</v>
      </c>
      <c r="J505">
        <v>8</v>
      </c>
      <c r="K505">
        <v>0</v>
      </c>
      <c r="L505">
        <v>7</v>
      </c>
      <c r="M505">
        <v>0</v>
      </c>
      <c r="N505">
        <v>7</v>
      </c>
      <c r="O505">
        <v>2</v>
      </c>
      <c r="P505">
        <v>8.8171296296296289E-2</v>
      </c>
      <c r="Q505">
        <v>0.16666666666666666</v>
      </c>
    </row>
    <row r="506" spans="2:17" hidden="1" x14ac:dyDescent="0.35">
      <c r="B506" s="64">
        <v>43160</v>
      </c>
      <c r="C506" s="64" t="s">
        <v>108</v>
      </c>
      <c r="D506" t="s">
        <v>106</v>
      </c>
      <c r="F506" t="s">
        <v>107</v>
      </c>
      <c r="G506" t="s">
        <v>60</v>
      </c>
      <c r="H506" t="s">
        <v>61</v>
      </c>
      <c r="I506">
        <v>102</v>
      </c>
      <c r="J506">
        <v>100</v>
      </c>
      <c r="K506">
        <v>0</v>
      </c>
      <c r="L506">
        <v>108</v>
      </c>
      <c r="M506">
        <v>88</v>
      </c>
      <c r="N506">
        <v>20</v>
      </c>
      <c r="O506">
        <v>17</v>
      </c>
      <c r="P506">
        <v>0.30283564814814817</v>
      </c>
      <c r="Q506">
        <v>0.16966435185185183</v>
      </c>
    </row>
    <row r="507" spans="2:17" hidden="1" x14ac:dyDescent="0.35">
      <c r="B507" s="64">
        <v>43191</v>
      </c>
      <c r="C507" s="64" t="s">
        <v>108</v>
      </c>
      <c r="D507" t="s">
        <v>58</v>
      </c>
      <c r="F507" t="s">
        <v>59</v>
      </c>
      <c r="G507" t="s">
        <v>60</v>
      </c>
      <c r="H507" t="s">
        <v>61</v>
      </c>
      <c r="I507">
        <v>602</v>
      </c>
      <c r="J507">
        <v>598</v>
      </c>
      <c r="K507">
        <v>5</v>
      </c>
      <c r="L507">
        <v>385</v>
      </c>
      <c r="M507">
        <v>313</v>
      </c>
      <c r="N507">
        <v>72</v>
      </c>
      <c r="O507">
        <v>156</v>
      </c>
      <c r="P507" s="65">
        <v>0.29333333333333333</v>
      </c>
      <c r="Q507" s="65">
        <v>0.13466435185185185</v>
      </c>
    </row>
    <row r="508" spans="2:17" hidden="1" x14ac:dyDescent="0.35">
      <c r="B508" s="64">
        <v>43191</v>
      </c>
      <c r="C508" s="64" t="s">
        <v>108</v>
      </c>
      <c r="D508" t="s">
        <v>62</v>
      </c>
      <c r="F508" t="s">
        <v>63</v>
      </c>
      <c r="G508" t="s">
        <v>60</v>
      </c>
      <c r="H508" t="s">
        <v>61</v>
      </c>
      <c r="I508">
        <v>462</v>
      </c>
      <c r="J508">
        <v>462</v>
      </c>
      <c r="K508">
        <v>5</v>
      </c>
      <c r="L508">
        <v>469</v>
      </c>
      <c r="M508">
        <v>316</v>
      </c>
      <c r="N508">
        <v>153</v>
      </c>
      <c r="O508">
        <v>57</v>
      </c>
      <c r="P508" s="65">
        <v>0.37567129629629631</v>
      </c>
      <c r="Q508" s="65">
        <v>0.21216435185185187</v>
      </c>
    </row>
    <row r="509" spans="2:17" hidden="1" x14ac:dyDescent="0.35">
      <c r="B509" s="64">
        <v>43191</v>
      </c>
      <c r="C509" s="64" t="s">
        <v>108</v>
      </c>
      <c r="D509" t="s">
        <v>64</v>
      </c>
      <c r="F509" t="s">
        <v>65</v>
      </c>
      <c r="G509" t="s">
        <v>60</v>
      </c>
      <c r="H509" t="s">
        <v>61</v>
      </c>
      <c r="I509">
        <v>309</v>
      </c>
      <c r="J509">
        <v>309</v>
      </c>
      <c r="K509">
        <v>3</v>
      </c>
      <c r="L509">
        <v>243</v>
      </c>
      <c r="M509">
        <v>95</v>
      </c>
      <c r="N509">
        <v>148</v>
      </c>
      <c r="O509">
        <v>46</v>
      </c>
      <c r="P509" s="65">
        <v>0.1254976851851852</v>
      </c>
      <c r="Q509" s="65">
        <v>0.13483796296296297</v>
      </c>
    </row>
    <row r="510" spans="2:17" hidden="1" x14ac:dyDescent="0.35">
      <c r="B510" s="64">
        <v>43191</v>
      </c>
      <c r="C510" s="64" t="s">
        <v>108</v>
      </c>
      <c r="D510" t="s">
        <v>66</v>
      </c>
      <c r="F510" t="s">
        <v>67</v>
      </c>
      <c r="G510" t="s">
        <v>60</v>
      </c>
      <c r="H510" t="s">
        <v>61</v>
      </c>
      <c r="I510">
        <v>132</v>
      </c>
      <c r="J510">
        <v>132</v>
      </c>
      <c r="K510">
        <v>0</v>
      </c>
      <c r="L510">
        <v>123</v>
      </c>
      <c r="M510">
        <v>114</v>
      </c>
      <c r="N510">
        <v>9</v>
      </c>
      <c r="O510">
        <v>10</v>
      </c>
      <c r="P510" s="65">
        <v>0.26366898148148149</v>
      </c>
      <c r="Q510" s="65">
        <v>0.17666666666666667</v>
      </c>
    </row>
    <row r="511" spans="2:17" hidden="1" x14ac:dyDescent="0.35">
      <c r="B511" s="64">
        <v>43191</v>
      </c>
      <c r="C511" s="64" t="s">
        <v>108</v>
      </c>
      <c r="D511" t="s">
        <v>68</v>
      </c>
      <c r="F511" t="s">
        <v>69</v>
      </c>
      <c r="G511" t="s">
        <v>60</v>
      </c>
      <c r="H511" t="s">
        <v>61</v>
      </c>
      <c r="I511">
        <v>131</v>
      </c>
      <c r="J511">
        <v>131</v>
      </c>
      <c r="K511">
        <v>1</v>
      </c>
      <c r="L511">
        <v>103</v>
      </c>
      <c r="M511">
        <v>64</v>
      </c>
      <c r="N511">
        <v>39</v>
      </c>
      <c r="O511">
        <v>8</v>
      </c>
      <c r="P511" s="65">
        <v>0.17633101851851851</v>
      </c>
      <c r="Q511" s="65">
        <v>4.1666666666666664E-2</v>
      </c>
    </row>
    <row r="512" spans="2:17" hidden="1" x14ac:dyDescent="0.35">
      <c r="B512" s="64">
        <v>43191</v>
      </c>
      <c r="C512" s="64" t="s">
        <v>108</v>
      </c>
      <c r="D512" t="s">
        <v>70</v>
      </c>
      <c r="F512" t="s">
        <v>71</v>
      </c>
      <c r="G512" t="s">
        <v>60</v>
      </c>
      <c r="H512" t="s">
        <v>61</v>
      </c>
      <c r="I512">
        <v>162</v>
      </c>
      <c r="J512">
        <v>162</v>
      </c>
      <c r="K512">
        <v>1</v>
      </c>
      <c r="L512">
        <v>153</v>
      </c>
      <c r="M512">
        <v>78</v>
      </c>
      <c r="N512">
        <v>75</v>
      </c>
      <c r="O512">
        <v>20</v>
      </c>
      <c r="P512" s="65">
        <v>0.33700231481481485</v>
      </c>
      <c r="Q512" s="65">
        <v>0.21</v>
      </c>
    </row>
    <row r="513" spans="2:17" hidden="1" x14ac:dyDescent="0.35">
      <c r="B513" s="64">
        <v>43191</v>
      </c>
      <c r="C513" s="64" t="s">
        <v>108</v>
      </c>
      <c r="D513" t="s">
        <v>72</v>
      </c>
      <c r="F513" t="s">
        <v>73</v>
      </c>
      <c r="G513" t="s">
        <v>60</v>
      </c>
      <c r="H513" t="s">
        <v>61</v>
      </c>
      <c r="I513">
        <v>857</v>
      </c>
      <c r="J513">
        <v>856</v>
      </c>
      <c r="K513">
        <v>1</v>
      </c>
      <c r="L513">
        <v>684</v>
      </c>
      <c r="M513">
        <v>500</v>
      </c>
      <c r="N513">
        <v>184</v>
      </c>
      <c r="O513">
        <v>222</v>
      </c>
      <c r="P513" s="65">
        <v>0.29416666666666663</v>
      </c>
      <c r="Q513" s="65">
        <v>0.18000000000000002</v>
      </c>
    </row>
    <row r="514" spans="2:17" hidden="1" x14ac:dyDescent="0.35">
      <c r="B514" s="64">
        <v>43191</v>
      </c>
      <c r="C514" s="64" t="s">
        <v>108</v>
      </c>
      <c r="D514" t="s">
        <v>74</v>
      </c>
      <c r="F514" t="s">
        <v>75</v>
      </c>
      <c r="G514" t="s">
        <v>60</v>
      </c>
      <c r="H514" t="s">
        <v>61</v>
      </c>
      <c r="I514">
        <v>688</v>
      </c>
      <c r="J514">
        <v>688</v>
      </c>
      <c r="K514">
        <v>0</v>
      </c>
      <c r="L514">
        <v>568</v>
      </c>
      <c r="M514">
        <v>166</v>
      </c>
      <c r="N514">
        <v>402</v>
      </c>
      <c r="O514">
        <v>86</v>
      </c>
      <c r="P514" s="65">
        <v>0.17833333333333334</v>
      </c>
      <c r="Q514" s="65">
        <v>9.6828703703703708E-2</v>
      </c>
    </row>
    <row r="515" spans="2:17" hidden="1" x14ac:dyDescent="0.35">
      <c r="B515" s="64">
        <v>43191</v>
      </c>
      <c r="C515" s="64" t="s">
        <v>108</v>
      </c>
      <c r="D515" t="s">
        <v>76</v>
      </c>
      <c r="F515" t="s">
        <v>77</v>
      </c>
      <c r="G515" t="s">
        <v>60</v>
      </c>
      <c r="H515" t="s">
        <v>61</v>
      </c>
      <c r="I515">
        <v>12</v>
      </c>
      <c r="J515">
        <v>12</v>
      </c>
      <c r="K515">
        <v>0</v>
      </c>
      <c r="L515">
        <v>11</v>
      </c>
      <c r="M515">
        <v>3</v>
      </c>
      <c r="N515">
        <v>8</v>
      </c>
      <c r="O515">
        <v>2</v>
      </c>
      <c r="P515" s="65">
        <v>0.21432870370370372</v>
      </c>
      <c r="Q515" s="65">
        <v>0.25833333333333336</v>
      </c>
    </row>
    <row r="516" spans="2:17" hidden="1" x14ac:dyDescent="0.35">
      <c r="B516" s="64">
        <v>43191</v>
      </c>
      <c r="C516" s="64" t="s">
        <v>108</v>
      </c>
      <c r="D516" t="s">
        <v>78</v>
      </c>
      <c r="F516" t="s">
        <v>79</v>
      </c>
      <c r="G516" t="s">
        <v>60</v>
      </c>
      <c r="H516" t="s">
        <v>61</v>
      </c>
      <c r="I516">
        <v>111</v>
      </c>
      <c r="J516">
        <v>111</v>
      </c>
      <c r="K516">
        <v>2</v>
      </c>
      <c r="L516">
        <v>91</v>
      </c>
      <c r="M516">
        <v>28</v>
      </c>
      <c r="N516">
        <v>63</v>
      </c>
      <c r="O516">
        <v>12</v>
      </c>
      <c r="P516" s="65">
        <v>9.9664351851851851E-2</v>
      </c>
      <c r="Q516" s="65">
        <v>0.22366898148148148</v>
      </c>
    </row>
    <row r="517" spans="2:17" hidden="1" x14ac:dyDescent="0.35">
      <c r="B517" s="64">
        <v>43191</v>
      </c>
      <c r="C517" s="64" t="s">
        <v>108</v>
      </c>
      <c r="D517" t="s">
        <v>80</v>
      </c>
      <c r="F517" t="s">
        <v>81</v>
      </c>
      <c r="G517" t="s">
        <v>60</v>
      </c>
      <c r="H517" t="s">
        <v>61</v>
      </c>
      <c r="I517">
        <v>302</v>
      </c>
      <c r="J517">
        <v>302</v>
      </c>
      <c r="K517">
        <v>6</v>
      </c>
      <c r="L517">
        <v>245</v>
      </c>
      <c r="M517">
        <v>155</v>
      </c>
      <c r="N517">
        <v>90</v>
      </c>
      <c r="O517">
        <v>38</v>
      </c>
      <c r="P517" s="65">
        <v>0.21983796296296296</v>
      </c>
      <c r="Q517" s="65">
        <v>0.13116898148148148</v>
      </c>
    </row>
    <row r="518" spans="2:17" x14ac:dyDescent="0.35">
      <c r="B518" s="64">
        <v>43191</v>
      </c>
      <c r="C518" s="64" t="s">
        <v>108</v>
      </c>
      <c r="D518" t="s">
        <v>82</v>
      </c>
      <c r="F518" t="s">
        <v>83</v>
      </c>
      <c r="G518" t="s">
        <v>60</v>
      </c>
      <c r="H518" t="s">
        <v>61</v>
      </c>
      <c r="I518">
        <v>305</v>
      </c>
      <c r="J518">
        <v>305</v>
      </c>
      <c r="K518">
        <v>5</v>
      </c>
      <c r="L518">
        <v>254</v>
      </c>
      <c r="M518">
        <v>195</v>
      </c>
      <c r="N518">
        <v>59</v>
      </c>
      <c r="O518">
        <v>35</v>
      </c>
      <c r="P518" s="65">
        <v>0.2243287037037037</v>
      </c>
      <c r="Q518" s="65">
        <v>0.21166666666666667</v>
      </c>
    </row>
    <row r="519" spans="2:17" hidden="1" x14ac:dyDescent="0.35">
      <c r="B519" s="64">
        <v>43191</v>
      </c>
      <c r="C519" s="64" t="s">
        <v>108</v>
      </c>
      <c r="D519" t="s">
        <v>84</v>
      </c>
      <c r="F519" t="s">
        <v>85</v>
      </c>
      <c r="G519" t="s">
        <v>60</v>
      </c>
      <c r="H519" t="s">
        <v>61</v>
      </c>
      <c r="I519">
        <v>172</v>
      </c>
      <c r="J519">
        <v>171</v>
      </c>
      <c r="K519">
        <v>2</v>
      </c>
      <c r="L519">
        <v>144</v>
      </c>
      <c r="M519">
        <v>99</v>
      </c>
      <c r="N519">
        <v>45</v>
      </c>
      <c r="O519">
        <v>21</v>
      </c>
      <c r="P519" s="65">
        <v>0.17817129629629627</v>
      </c>
      <c r="Q519" s="65">
        <v>0.1368287037037037</v>
      </c>
    </row>
    <row r="520" spans="2:17" hidden="1" x14ac:dyDescent="0.35">
      <c r="B520" s="64">
        <v>43191</v>
      </c>
      <c r="C520" s="64" t="s">
        <v>108</v>
      </c>
      <c r="D520" t="s">
        <v>86</v>
      </c>
      <c r="F520" t="s">
        <v>87</v>
      </c>
      <c r="G520" t="s">
        <v>60</v>
      </c>
      <c r="H520" t="s">
        <v>61</v>
      </c>
      <c r="I520">
        <v>141</v>
      </c>
      <c r="J520">
        <v>141</v>
      </c>
      <c r="K520">
        <v>2</v>
      </c>
      <c r="L520">
        <v>156</v>
      </c>
      <c r="M520">
        <v>61</v>
      </c>
      <c r="N520">
        <v>95</v>
      </c>
      <c r="O520">
        <v>16</v>
      </c>
      <c r="P520" s="65">
        <v>0.38349537037037035</v>
      </c>
      <c r="Q520" s="65">
        <v>0.17083333333333331</v>
      </c>
    </row>
    <row r="521" spans="2:17" hidden="1" x14ac:dyDescent="0.35">
      <c r="B521" s="64">
        <v>43191</v>
      </c>
      <c r="C521" s="64" t="s">
        <v>108</v>
      </c>
      <c r="D521" t="s">
        <v>88</v>
      </c>
      <c r="F521" t="s">
        <v>89</v>
      </c>
      <c r="G521" t="s">
        <v>60</v>
      </c>
      <c r="H521" t="s">
        <v>61</v>
      </c>
      <c r="I521">
        <v>73</v>
      </c>
      <c r="J521">
        <v>72</v>
      </c>
      <c r="K521">
        <v>1</v>
      </c>
      <c r="L521">
        <v>53</v>
      </c>
      <c r="M521">
        <v>35</v>
      </c>
      <c r="N521">
        <v>18</v>
      </c>
      <c r="O521">
        <v>12</v>
      </c>
      <c r="P521" s="65">
        <v>0.38450231481481478</v>
      </c>
      <c r="Q521" s="65">
        <v>0.25283564814814813</v>
      </c>
    </row>
    <row r="522" spans="2:17" hidden="1" x14ac:dyDescent="0.35">
      <c r="B522" s="64">
        <v>43191</v>
      </c>
      <c r="C522" s="64" t="s">
        <v>108</v>
      </c>
      <c r="D522" t="s">
        <v>90</v>
      </c>
      <c r="F522" t="s">
        <v>91</v>
      </c>
      <c r="G522" t="s">
        <v>60</v>
      </c>
      <c r="H522" t="s">
        <v>61</v>
      </c>
      <c r="I522">
        <v>386</v>
      </c>
      <c r="J522">
        <v>386</v>
      </c>
      <c r="K522">
        <v>7</v>
      </c>
      <c r="L522">
        <v>348</v>
      </c>
      <c r="M522">
        <v>271</v>
      </c>
      <c r="N522">
        <v>77</v>
      </c>
      <c r="O522">
        <v>64</v>
      </c>
      <c r="P522" s="65">
        <v>0.33333333333333331</v>
      </c>
      <c r="Q522" s="65">
        <v>0.25317129629629631</v>
      </c>
    </row>
    <row r="523" spans="2:17" hidden="1" x14ac:dyDescent="0.35">
      <c r="B523" s="64">
        <v>43191</v>
      </c>
      <c r="C523" s="64" t="s">
        <v>108</v>
      </c>
      <c r="D523" t="s">
        <v>92</v>
      </c>
      <c r="F523" t="s">
        <v>93</v>
      </c>
      <c r="G523" t="s">
        <v>60</v>
      </c>
      <c r="H523" t="s">
        <v>61</v>
      </c>
      <c r="I523">
        <v>348</v>
      </c>
      <c r="J523">
        <v>346</v>
      </c>
      <c r="K523">
        <v>5</v>
      </c>
      <c r="L523">
        <v>268</v>
      </c>
      <c r="M523">
        <v>160</v>
      </c>
      <c r="N523">
        <v>108</v>
      </c>
      <c r="O523">
        <v>65</v>
      </c>
      <c r="P523" s="65">
        <v>0.25616898148148148</v>
      </c>
      <c r="Q523" s="65">
        <v>0.1275</v>
      </c>
    </row>
    <row r="524" spans="2:17" hidden="1" x14ac:dyDescent="0.35">
      <c r="B524" s="64">
        <v>43191</v>
      </c>
      <c r="C524" s="64" t="s">
        <v>108</v>
      </c>
      <c r="D524" t="s">
        <v>94</v>
      </c>
      <c r="F524" t="s">
        <v>95</v>
      </c>
      <c r="G524" t="s">
        <v>60</v>
      </c>
      <c r="H524" t="s">
        <v>61</v>
      </c>
      <c r="I524">
        <v>255</v>
      </c>
      <c r="J524">
        <v>255</v>
      </c>
      <c r="K524">
        <v>1</v>
      </c>
      <c r="L524">
        <v>155</v>
      </c>
      <c r="M524">
        <v>84</v>
      </c>
      <c r="N524">
        <v>71</v>
      </c>
      <c r="O524">
        <v>74</v>
      </c>
      <c r="P524" s="65">
        <v>0.25067129629629631</v>
      </c>
      <c r="Q524" s="65">
        <v>0.13266203703703702</v>
      </c>
    </row>
    <row r="525" spans="2:17" hidden="1" x14ac:dyDescent="0.35">
      <c r="B525" s="64">
        <v>43191</v>
      </c>
      <c r="C525" s="64" t="s">
        <v>108</v>
      </c>
      <c r="D525" t="s">
        <v>96</v>
      </c>
      <c r="F525" t="s">
        <v>97</v>
      </c>
      <c r="G525" t="s">
        <v>60</v>
      </c>
      <c r="H525" t="s">
        <v>61</v>
      </c>
      <c r="I525">
        <v>282</v>
      </c>
      <c r="J525">
        <v>282</v>
      </c>
      <c r="K525">
        <v>3</v>
      </c>
      <c r="L525">
        <v>234</v>
      </c>
      <c r="M525">
        <v>124</v>
      </c>
      <c r="N525">
        <v>110</v>
      </c>
      <c r="O525">
        <v>35</v>
      </c>
      <c r="P525" s="65">
        <v>0.21366898148148147</v>
      </c>
      <c r="Q525" s="65">
        <v>0.18049768518518519</v>
      </c>
    </row>
    <row r="526" spans="2:17" hidden="1" x14ac:dyDescent="0.35">
      <c r="B526" s="64">
        <v>43191</v>
      </c>
      <c r="C526" s="64" t="s">
        <v>108</v>
      </c>
      <c r="D526" t="s">
        <v>98</v>
      </c>
      <c r="F526" t="s">
        <v>99</v>
      </c>
      <c r="G526" t="s">
        <v>60</v>
      </c>
      <c r="H526" t="s">
        <v>61</v>
      </c>
      <c r="I526">
        <v>240</v>
      </c>
      <c r="J526">
        <v>240</v>
      </c>
      <c r="K526">
        <v>3</v>
      </c>
      <c r="L526">
        <v>252</v>
      </c>
      <c r="M526">
        <v>227</v>
      </c>
      <c r="N526">
        <v>25</v>
      </c>
      <c r="O526">
        <v>27</v>
      </c>
      <c r="P526" s="65">
        <v>0.29783564814814817</v>
      </c>
      <c r="Q526" s="65">
        <v>0.17099537037037038</v>
      </c>
    </row>
    <row r="527" spans="2:17" hidden="1" x14ac:dyDescent="0.35">
      <c r="B527" s="64">
        <v>43191</v>
      </c>
      <c r="C527" s="64" t="s">
        <v>108</v>
      </c>
      <c r="D527" t="s">
        <v>100</v>
      </c>
      <c r="F527" t="s">
        <v>101</v>
      </c>
      <c r="G527" t="s">
        <v>60</v>
      </c>
      <c r="H527" t="s">
        <v>61</v>
      </c>
      <c r="I527">
        <v>728</v>
      </c>
      <c r="J527">
        <v>727</v>
      </c>
      <c r="K527">
        <v>7</v>
      </c>
      <c r="L527">
        <v>619</v>
      </c>
      <c r="M527">
        <v>339</v>
      </c>
      <c r="N527">
        <v>280</v>
      </c>
      <c r="O527">
        <v>78</v>
      </c>
      <c r="P527" s="65">
        <v>0.17900462962962962</v>
      </c>
      <c r="Q527" s="65">
        <v>0.25983796296296297</v>
      </c>
    </row>
    <row r="528" spans="2:17" hidden="1" x14ac:dyDescent="0.35">
      <c r="B528" s="64">
        <v>43191</v>
      </c>
      <c r="C528" s="64" t="s">
        <v>108</v>
      </c>
      <c r="D528" t="s">
        <v>102</v>
      </c>
      <c r="F528" t="s">
        <v>103</v>
      </c>
      <c r="G528" t="s">
        <v>60</v>
      </c>
      <c r="H528" t="s">
        <v>61</v>
      </c>
      <c r="I528">
        <v>700</v>
      </c>
      <c r="J528">
        <v>691</v>
      </c>
      <c r="K528">
        <v>0</v>
      </c>
      <c r="L528">
        <v>479</v>
      </c>
      <c r="M528">
        <v>176</v>
      </c>
      <c r="N528">
        <v>303</v>
      </c>
      <c r="O528">
        <v>152</v>
      </c>
      <c r="P528" s="65">
        <v>0.22</v>
      </c>
      <c r="Q528" s="65">
        <v>0.25549768518518517</v>
      </c>
    </row>
    <row r="529" spans="2:17" hidden="1" x14ac:dyDescent="0.35">
      <c r="B529" s="64">
        <v>43191</v>
      </c>
      <c r="C529" s="64" t="s">
        <v>108</v>
      </c>
      <c r="D529" t="s">
        <v>104</v>
      </c>
      <c r="F529" t="s">
        <v>105</v>
      </c>
      <c r="G529" t="s">
        <v>60</v>
      </c>
      <c r="H529" t="s">
        <v>61</v>
      </c>
      <c r="I529">
        <v>6</v>
      </c>
      <c r="J529">
        <v>6</v>
      </c>
      <c r="K529">
        <v>0</v>
      </c>
      <c r="L529">
        <v>5</v>
      </c>
      <c r="M529">
        <v>1</v>
      </c>
      <c r="N529">
        <v>4</v>
      </c>
      <c r="O529">
        <v>0</v>
      </c>
      <c r="P529" s="65">
        <v>0.18000000000000002</v>
      </c>
      <c r="Q529" s="65">
        <v>0</v>
      </c>
    </row>
    <row r="530" spans="2:17" hidden="1" x14ac:dyDescent="0.35">
      <c r="B530" s="64">
        <v>43191</v>
      </c>
      <c r="C530" s="64" t="s">
        <v>108</v>
      </c>
      <c r="D530" t="s">
        <v>106</v>
      </c>
      <c r="F530" t="s">
        <v>107</v>
      </c>
      <c r="G530" t="s">
        <v>60</v>
      </c>
      <c r="H530" t="s">
        <v>61</v>
      </c>
      <c r="I530">
        <v>69</v>
      </c>
      <c r="J530">
        <v>69</v>
      </c>
      <c r="K530">
        <v>0</v>
      </c>
      <c r="L530">
        <v>50</v>
      </c>
      <c r="M530">
        <v>36</v>
      </c>
      <c r="N530">
        <v>14</v>
      </c>
      <c r="O530">
        <v>9</v>
      </c>
      <c r="P530" s="65">
        <v>0.26366898148148149</v>
      </c>
      <c r="Q530" s="65">
        <v>0.12866898148148148</v>
      </c>
    </row>
    <row r="531" spans="2:17" hidden="1" x14ac:dyDescent="0.35">
      <c r="B531" s="64">
        <v>43221</v>
      </c>
      <c r="C531" s="64" t="s">
        <v>108</v>
      </c>
      <c r="D531" t="s">
        <v>58</v>
      </c>
      <c r="F531" t="s">
        <v>59</v>
      </c>
      <c r="G531" t="s">
        <v>60</v>
      </c>
      <c r="H531" t="s">
        <v>61</v>
      </c>
      <c r="I531">
        <v>613</v>
      </c>
      <c r="J531">
        <v>612</v>
      </c>
      <c r="K531">
        <v>9</v>
      </c>
      <c r="L531">
        <v>444</v>
      </c>
      <c r="M531">
        <v>298</v>
      </c>
      <c r="N531">
        <v>146</v>
      </c>
      <c r="O531">
        <v>172</v>
      </c>
      <c r="P531">
        <v>0.25299768518518517</v>
      </c>
      <c r="Q531">
        <v>0.17233796296296297</v>
      </c>
    </row>
    <row r="532" spans="2:17" hidden="1" x14ac:dyDescent="0.35">
      <c r="B532" s="64">
        <v>43221</v>
      </c>
      <c r="C532" s="64" t="s">
        <v>108</v>
      </c>
      <c r="D532" t="s">
        <v>62</v>
      </c>
      <c r="F532" t="s">
        <v>63</v>
      </c>
      <c r="G532" t="s">
        <v>60</v>
      </c>
      <c r="H532" t="s">
        <v>61</v>
      </c>
      <c r="I532">
        <v>302</v>
      </c>
      <c r="J532">
        <v>302</v>
      </c>
      <c r="K532">
        <v>4</v>
      </c>
      <c r="L532">
        <v>288</v>
      </c>
      <c r="M532">
        <v>192</v>
      </c>
      <c r="N532">
        <v>96</v>
      </c>
      <c r="O532">
        <v>24</v>
      </c>
      <c r="P532">
        <v>0.30150462962962959</v>
      </c>
      <c r="Q532">
        <v>0.30349537037037039</v>
      </c>
    </row>
    <row r="533" spans="2:17" hidden="1" x14ac:dyDescent="0.35">
      <c r="B533" s="64">
        <v>43221</v>
      </c>
      <c r="C533" s="64" t="s">
        <v>108</v>
      </c>
      <c r="D533" t="s">
        <v>64</v>
      </c>
      <c r="F533" t="s">
        <v>65</v>
      </c>
      <c r="G533" t="s">
        <v>60</v>
      </c>
      <c r="H533" t="s">
        <v>61</v>
      </c>
      <c r="I533">
        <v>90</v>
      </c>
      <c r="J533">
        <v>90</v>
      </c>
      <c r="K533">
        <v>1</v>
      </c>
      <c r="L533">
        <v>74</v>
      </c>
      <c r="M533">
        <v>44</v>
      </c>
      <c r="N533">
        <v>30</v>
      </c>
      <c r="O533">
        <v>21</v>
      </c>
      <c r="P533">
        <v>0.21466435185185184</v>
      </c>
      <c r="Q533">
        <v>0.12666666666666668</v>
      </c>
    </row>
    <row r="534" spans="2:17" hidden="1" x14ac:dyDescent="0.35">
      <c r="B534" s="64">
        <v>43221</v>
      </c>
      <c r="C534" s="64" t="s">
        <v>108</v>
      </c>
      <c r="D534" t="s">
        <v>66</v>
      </c>
      <c r="F534" t="s">
        <v>67</v>
      </c>
      <c r="G534" t="s">
        <v>60</v>
      </c>
      <c r="H534" t="s">
        <v>61</v>
      </c>
      <c r="I534">
        <v>98</v>
      </c>
      <c r="J534">
        <v>98</v>
      </c>
      <c r="K534">
        <v>2</v>
      </c>
      <c r="L534">
        <v>84</v>
      </c>
      <c r="M534">
        <v>67</v>
      </c>
      <c r="N534">
        <v>17</v>
      </c>
      <c r="O534">
        <v>19</v>
      </c>
      <c r="P534">
        <v>0.26500000000000001</v>
      </c>
      <c r="Q534">
        <v>0.125</v>
      </c>
    </row>
    <row r="535" spans="2:17" hidden="1" x14ac:dyDescent="0.35">
      <c r="B535" s="64">
        <v>43221</v>
      </c>
      <c r="C535" s="64" t="s">
        <v>108</v>
      </c>
      <c r="D535" t="s">
        <v>68</v>
      </c>
      <c r="F535" t="s">
        <v>69</v>
      </c>
      <c r="G535" t="s">
        <v>60</v>
      </c>
      <c r="H535" t="s">
        <v>61</v>
      </c>
      <c r="I535">
        <v>101</v>
      </c>
      <c r="J535">
        <v>101</v>
      </c>
      <c r="K535">
        <v>2</v>
      </c>
      <c r="L535">
        <v>103</v>
      </c>
      <c r="M535">
        <v>74</v>
      </c>
      <c r="N535">
        <v>29</v>
      </c>
      <c r="O535">
        <v>6</v>
      </c>
      <c r="P535">
        <v>0.22216435185185188</v>
      </c>
      <c r="Q535">
        <v>0.17783564814814815</v>
      </c>
    </row>
    <row r="536" spans="2:17" hidden="1" x14ac:dyDescent="0.35">
      <c r="B536" s="64">
        <v>43221</v>
      </c>
      <c r="C536" s="64" t="s">
        <v>108</v>
      </c>
      <c r="D536" t="s">
        <v>70</v>
      </c>
      <c r="F536" t="s">
        <v>71</v>
      </c>
      <c r="G536" t="s">
        <v>60</v>
      </c>
      <c r="H536" t="s">
        <v>61</v>
      </c>
      <c r="I536">
        <v>127</v>
      </c>
      <c r="J536">
        <v>127</v>
      </c>
      <c r="K536">
        <v>3</v>
      </c>
      <c r="L536">
        <v>109</v>
      </c>
      <c r="M536">
        <v>44</v>
      </c>
      <c r="N536">
        <v>65</v>
      </c>
      <c r="O536">
        <v>29</v>
      </c>
      <c r="P536">
        <v>0.37983796296296296</v>
      </c>
      <c r="Q536">
        <v>0.2209953703703704</v>
      </c>
    </row>
    <row r="537" spans="2:17" hidden="1" x14ac:dyDescent="0.35">
      <c r="B537" s="64">
        <v>43221</v>
      </c>
      <c r="C537" s="64" t="s">
        <v>108</v>
      </c>
      <c r="D537" t="s">
        <v>72</v>
      </c>
      <c r="F537" t="s">
        <v>73</v>
      </c>
      <c r="G537" t="s">
        <v>60</v>
      </c>
      <c r="H537" t="s">
        <v>61</v>
      </c>
      <c r="I537">
        <v>500</v>
      </c>
      <c r="J537">
        <v>498</v>
      </c>
      <c r="K537">
        <v>7</v>
      </c>
      <c r="L537">
        <v>418</v>
      </c>
      <c r="M537">
        <v>322</v>
      </c>
      <c r="N537">
        <v>96</v>
      </c>
      <c r="O537">
        <v>131</v>
      </c>
      <c r="P537">
        <v>0.29499999999999998</v>
      </c>
      <c r="Q537">
        <v>0.17400462962962962</v>
      </c>
    </row>
    <row r="538" spans="2:17" hidden="1" x14ac:dyDescent="0.35">
      <c r="B538" s="64">
        <v>43221</v>
      </c>
      <c r="C538" s="64" t="s">
        <v>108</v>
      </c>
      <c r="D538" t="s">
        <v>74</v>
      </c>
      <c r="F538" t="s">
        <v>75</v>
      </c>
      <c r="G538" t="s">
        <v>60</v>
      </c>
      <c r="H538" t="s">
        <v>61</v>
      </c>
      <c r="I538">
        <v>346</v>
      </c>
      <c r="J538">
        <v>346</v>
      </c>
      <c r="K538">
        <v>0</v>
      </c>
      <c r="L538">
        <v>333</v>
      </c>
      <c r="M538">
        <v>103</v>
      </c>
      <c r="N538">
        <v>230</v>
      </c>
      <c r="O538">
        <v>30</v>
      </c>
      <c r="P538">
        <v>0.16883101851851853</v>
      </c>
      <c r="Q538">
        <v>0.21549768518518519</v>
      </c>
    </row>
    <row r="539" spans="2:17" hidden="1" x14ac:dyDescent="0.35">
      <c r="B539" s="64">
        <v>43221</v>
      </c>
      <c r="C539" s="64" t="s">
        <v>108</v>
      </c>
      <c r="D539" t="s">
        <v>76</v>
      </c>
      <c r="F539" t="s">
        <v>77</v>
      </c>
      <c r="G539" t="s">
        <v>60</v>
      </c>
      <c r="H539" t="s">
        <v>61</v>
      </c>
      <c r="I539">
        <v>8</v>
      </c>
      <c r="J539">
        <v>8</v>
      </c>
      <c r="K539">
        <v>1</v>
      </c>
      <c r="L539">
        <v>6</v>
      </c>
      <c r="M539">
        <v>4</v>
      </c>
      <c r="N539">
        <v>2</v>
      </c>
      <c r="O539">
        <v>1</v>
      </c>
      <c r="P539">
        <v>0.30283564814814817</v>
      </c>
      <c r="Q539">
        <v>0</v>
      </c>
    </row>
    <row r="540" spans="2:17" hidden="1" x14ac:dyDescent="0.35">
      <c r="B540" s="64">
        <v>43221</v>
      </c>
      <c r="C540" s="64" t="s">
        <v>108</v>
      </c>
      <c r="D540" t="s">
        <v>78</v>
      </c>
      <c r="F540" t="s">
        <v>79</v>
      </c>
      <c r="G540" t="s">
        <v>60</v>
      </c>
      <c r="H540" t="s">
        <v>61</v>
      </c>
      <c r="I540">
        <v>98</v>
      </c>
      <c r="J540">
        <v>98</v>
      </c>
      <c r="K540">
        <v>1</v>
      </c>
      <c r="L540">
        <v>79</v>
      </c>
      <c r="M540">
        <v>25</v>
      </c>
      <c r="N540">
        <v>54</v>
      </c>
      <c r="O540">
        <v>8</v>
      </c>
      <c r="P540">
        <v>0.13483796296296297</v>
      </c>
      <c r="Q540">
        <v>0.33966435185185184</v>
      </c>
    </row>
    <row r="541" spans="2:17" hidden="1" x14ac:dyDescent="0.35">
      <c r="B541" s="64">
        <v>43221</v>
      </c>
      <c r="C541" s="64" t="s">
        <v>108</v>
      </c>
      <c r="D541" t="s">
        <v>80</v>
      </c>
      <c r="F541" t="s">
        <v>81</v>
      </c>
      <c r="G541" t="s">
        <v>60</v>
      </c>
      <c r="H541" t="s">
        <v>61</v>
      </c>
      <c r="I541">
        <v>170</v>
      </c>
      <c r="J541">
        <v>170</v>
      </c>
      <c r="K541">
        <v>3</v>
      </c>
      <c r="L541">
        <v>168</v>
      </c>
      <c r="M541">
        <v>102</v>
      </c>
      <c r="N541">
        <v>66</v>
      </c>
      <c r="O541">
        <v>26</v>
      </c>
      <c r="P541">
        <v>0.30249999999999999</v>
      </c>
      <c r="Q541">
        <v>0.29799768518518516</v>
      </c>
    </row>
    <row r="542" spans="2:17" x14ac:dyDescent="0.35">
      <c r="B542" s="64">
        <v>43221</v>
      </c>
      <c r="C542" s="64" t="s">
        <v>108</v>
      </c>
      <c r="D542" t="s">
        <v>82</v>
      </c>
      <c r="F542" t="s">
        <v>83</v>
      </c>
      <c r="G542" t="s">
        <v>60</v>
      </c>
      <c r="H542" t="s">
        <v>61</v>
      </c>
      <c r="I542">
        <v>210</v>
      </c>
      <c r="J542">
        <v>210</v>
      </c>
      <c r="K542">
        <v>0</v>
      </c>
      <c r="L542">
        <v>172</v>
      </c>
      <c r="M542">
        <v>132</v>
      </c>
      <c r="N542">
        <v>40</v>
      </c>
      <c r="O542">
        <v>33</v>
      </c>
      <c r="P542">
        <v>0.25866898148148149</v>
      </c>
      <c r="Q542">
        <v>0.2209953703703704</v>
      </c>
    </row>
    <row r="543" spans="2:17" hidden="1" x14ac:dyDescent="0.35">
      <c r="B543" s="64">
        <v>43221</v>
      </c>
      <c r="C543" s="64" t="s">
        <v>108</v>
      </c>
      <c r="D543" t="s">
        <v>84</v>
      </c>
      <c r="F543" t="s">
        <v>85</v>
      </c>
      <c r="G543" t="s">
        <v>60</v>
      </c>
      <c r="H543" t="s">
        <v>61</v>
      </c>
      <c r="I543">
        <v>99</v>
      </c>
      <c r="J543">
        <v>99</v>
      </c>
      <c r="K543">
        <v>2</v>
      </c>
      <c r="L543">
        <v>98</v>
      </c>
      <c r="M543">
        <v>69</v>
      </c>
      <c r="N543">
        <v>29</v>
      </c>
      <c r="O543">
        <v>10</v>
      </c>
      <c r="P543">
        <v>0.17400462962962962</v>
      </c>
      <c r="Q543">
        <v>0.21166666666666667</v>
      </c>
    </row>
    <row r="544" spans="2:17" hidden="1" x14ac:dyDescent="0.35">
      <c r="B544" s="64">
        <v>43221</v>
      </c>
      <c r="C544" s="64" t="s">
        <v>108</v>
      </c>
      <c r="D544" t="s">
        <v>86</v>
      </c>
      <c r="F544" t="s">
        <v>87</v>
      </c>
      <c r="G544" t="s">
        <v>60</v>
      </c>
      <c r="H544" t="s">
        <v>61</v>
      </c>
      <c r="I544">
        <v>127</v>
      </c>
      <c r="J544">
        <v>127</v>
      </c>
      <c r="K544">
        <v>5</v>
      </c>
      <c r="L544">
        <v>103</v>
      </c>
      <c r="M544">
        <v>58</v>
      </c>
      <c r="N544">
        <v>45</v>
      </c>
      <c r="O544">
        <v>8</v>
      </c>
      <c r="P544">
        <v>0.17916666666666667</v>
      </c>
      <c r="Q544">
        <v>0.21049768518518519</v>
      </c>
    </row>
    <row r="545" spans="2:17" hidden="1" x14ac:dyDescent="0.35">
      <c r="B545" s="64">
        <v>43221</v>
      </c>
      <c r="C545" s="64" t="s">
        <v>108</v>
      </c>
      <c r="D545" t="s">
        <v>88</v>
      </c>
      <c r="F545" t="s">
        <v>89</v>
      </c>
      <c r="G545" t="s">
        <v>60</v>
      </c>
      <c r="H545" t="s">
        <v>61</v>
      </c>
      <c r="I545">
        <v>63</v>
      </c>
      <c r="J545">
        <v>63</v>
      </c>
      <c r="K545">
        <v>2</v>
      </c>
      <c r="L545">
        <v>54</v>
      </c>
      <c r="M545">
        <v>35</v>
      </c>
      <c r="N545">
        <v>19</v>
      </c>
      <c r="O545">
        <v>10</v>
      </c>
      <c r="P545">
        <v>0.29567129629629629</v>
      </c>
      <c r="Q545">
        <v>9.0000000000000011E-2</v>
      </c>
    </row>
    <row r="546" spans="2:17" hidden="1" x14ac:dyDescent="0.35">
      <c r="B546" s="64">
        <v>43221</v>
      </c>
      <c r="C546" s="64" t="s">
        <v>108</v>
      </c>
      <c r="D546" t="s">
        <v>90</v>
      </c>
      <c r="F546" t="s">
        <v>91</v>
      </c>
      <c r="G546" t="s">
        <v>60</v>
      </c>
      <c r="H546" t="s">
        <v>61</v>
      </c>
      <c r="I546">
        <v>283</v>
      </c>
      <c r="J546">
        <v>283</v>
      </c>
      <c r="K546">
        <v>6</v>
      </c>
      <c r="L546">
        <v>216</v>
      </c>
      <c r="M546">
        <v>152</v>
      </c>
      <c r="N546">
        <v>64</v>
      </c>
      <c r="O546">
        <v>44</v>
      </c>
      <c r="P546">
        <v>0.29366898148148152</v>
      </c>
      <c r="Q546">
        <v>0.29283564814814816</v>
      </c>
    </row>
    <row r="547" spans="2:17" hidden="1" x14ac:dyDescent="0.35">
      <c r="B547" s="64">
        <v>43221</v>
      </c>
      <c r="C547" s="64" t="s">
        <v>108</v>
      </c>
      <c r="D547" t="s">
        <v>92</v>
      </c>
      <c r="F547" t="s">
        <v>93</v>
      </c>
      <c r="G547" t="s">
        <v>60</v>
      </c>
      <c r="H547" t="s">
        <v>61</v>
      </c>
      <c r="I547">
        <v>294</v>
      </c>
      <c r="J547">
        <v>293</v>
      </c>
      <c r="K547">
        <v>3</v>
      </c>
      <c r="L547">
        <v>220</v>
      </c>
      <c r="M547">
        <v>145</v>
      </c>
      <c r="N547">
        <v>75</v>
      </c>
      <c r="O547">
        <v>110</v>
      </c>
      <c r="P547">
        <v>0.25666666666666665</v>
      </c>
      <c r="Q547">
        <v>0.12883101851851853</v>
      </c>
    </row>
    <row r="548" spans="2:17" hidden="1" x14ac:dyDescent="0.35">
      <c r="B548" s="64">
        <v>43221</v>
      </c>
      <c r="C548" s="64" t="s">
        <v>108</v>
      </c>
      <c r="D548" t="s">
        <v>94</v>
      </c>
      <c r="F548" t="s">
        <v>95</v>
      </c>
      <c r="G548" t="s">
        <v>60</v>
      </c>
      <c r="H548" t="s">
        <v>61</v>
      </c>
      <c r="I548">
        <v>244</v>
      </c>
      <c r="J548">
        <v>244</v>
      </c>
      <c r="K548">
        <v>0</v>
      </c>
      <c r="L548">
        <v>172</v>
      </c>
      <c r="M548">
        <v>94</v>
      </c>
      <c r="N548">
        <v>78</v>
      </c>
      <c r="O548">
        <v>74</v>
      </c>
      <c r="P548">
        <v>0.26016203703703705</v>
      </c>
      <c r="Q548">
        <v>0.13400462962962964</v>
      </c>
    </row>
    <row r="549" spans="2:17" hidden="1" x14ac:dyDescent="0.35">
      <c r="B549" s="64">
        <v>43221</v>
      </c>
      <c r="C549" s="64" t="s">
        <v>108</v>
      </c>
      <c r="D549" t="s">
        <v>96</v>
      </c>
      <c r="F549" t="s">
        <v>97</v>
      </c>
      <c r="G549" t="s">
        <v>60</v>
      </c>
      <c r="H549" t="s">
        <v>61</v>
      </c>
      <c r="I549">
        <v>131</v>
      </c>
      <c r="J549">
        <v>131</v>
      </c>
      <c r="K549">
        <v>0</v>
      </c>
      <c r="L549">
        <v>151</v>
      </c>
      <c r="M549">
        <v>76</v>
      </c>
      <c r="N549">
        <v>75</v>
      </c>
      <c r="O549">
        <v>14</v>
      </c>
      <c r="P549">
        <v>0.25733796296296296</v>
      </c>
      <c r="Q549">
        <v>0.18216435185185187</v>
      </c>
    </row>
    <row r="550" spans="2:17" hidden="1" x14ac:dyDescent="0.35">
      <c r="B550" s="64">
        <v>43221</v>
      </c>
      <c r="C550" s="64" t="s">
        <v>108</v>
      </c>
      <c r="D550" t="s">
        <v>98</v>
      </c>
      <c r="F550" t="s">
        <v>99</v>
      </c>
      <c r="G550" t="s">
        <v>60</v>
      </c>
      <c r="H550" t="s">
        <v>61</v>
      </c>
      <c r="I550">
        <v>222</v>
      </c>
      <c r="J550">
        <v>221</v>
      </c>
      <c r="K550">
        <v>3</v>
      </c>
      <c r="L550">
        <v>173</v>
      </c>
      <c r="M550">
        <v>127</v>
      </c>
      <c r="N550">
        <v>46</v>
      </c>
      <c r="O550">
        <v>21</v>
      </c>
      <c r="P550">
        <v>0.25166666666666665</v>
      </c>
      <c r="Q550">
        <v>0.16749999999999998</v>
      </c>
    </row>
    <row r="551" spans="2:17" hidden="1" x14ac:dyDescent="0.35">
      <c r="B551" s="64">
        <v>43221</v>
      </c>
      <c r="C551" s="64" t="s">
        <v>108</v>
      </c>
      <c r="D551" t="s">
        <v>100</v>
      </c>
      <c r="F551" t="s">
        <v>101</v>
      </c>
      <c r="G551" t="s">
        <v>60</v>
      </c>
      <c r="H551" t="s">
        <v>61</v>
      </c>
      <c r="I551">
        <v>473</v>
      </c>
      <c r="J551">
        <v>473</v>
      </c>
      <c r="K551">
        <v>3</v>
      </c>
      <c r="L551">
        <v>442</v>
      </c>
      <c r="M551">
        <v>216</v>
      </c>
      <c r="N551">
        <v>226</v>
      </c>
      <c r="O551">
        <v>67</v>
      </c>
      <c r="P551">
        <v>0.21016203703703704</v>
      </c>
      <c r="Q551">
        <v>0.33533564814814815</v>
      </c>
    </row>
    <row r="552" spans="2:17" hidden="1" x14ac:dyDescent="0.35">
      <c r="B552" s="64">
        <v>43221</v>
      </c>
      <c r="C552" s="64" t="s">
        <v>108</v>
      </c>
      <c r="D552" t="s">
        <v>102</v>
      </c>
      <c r="F552" t="s">
        <v>103</v>
      </c>
      <c r="G552" t="s">
        <v>60</v>
      </c>
      <c r="H552" t="s">
        <v>61</v>
      </c>
      <c r="I552">
        <v>383</v>
      </c>
      <c r="J552">
        <v>379</v>
      </c>
      <c r="K552">
        <v>0</v>
      </c>
      <c r="L552">
        <v>303</v>
      </c>
      <c r="M552">
        <v>106</v>
      </c>
      <c r="N552">
        <v>197</v>
      </c>
      <c r="O552">
        <v>118</v>
      </c>
      <c r="P552">
        <v>0.25033564814814818</v>
      </c>
      <c r="Q552">
        <v>0.30099537037037039</v>
      </c>
    </row>
    <row r="553" spans="2:17" hidden="1" x14ac:dyDescent="0.35">
      <c r="B553" s="64">
        <v>43221</v>
      </c>
      <c r="C553" s="64" t="s">
        <v>108</v>
      </c>
      <c r="D553" t="s">
        <v>104</v>
      </c>
      <c r="F553" t="s">
        <v>105</v>
      </c>
      <c r="G553" t="s">
        <v>60</v>
      </c>
      <c r="H553" t="s">
        <v>61</v>
      </c>
      <c r="I553">
        <v>14</v>
      </c>
      <c r="J553">
        <v>14</v>
      </c>
      <c r="K553">
        <v>0</v>
      </c>
      <c r="L553">
        <v>12</v>
      </c>
      <c r="M553">
        <v>4</v>
      </c>
      <c r="N553">
        <v>8</v>
      </c>
      <c r="O553">
        <v>2</v>
      </c>
      <c r="P553">
        <v>0.21116898148148147</v>
      </c>
      <c r="Q553">
        <v>4.1666666666666664E-2</v>
      </c>
    </row>
    <row r="554" spans="2:17" hidden="1" x14ac:dyDescent="0.35">
      <c r="B554" s="64">
        <v>43221</v>
      </c>
      <c r="C554" s="64" t="s">
        <v>108</v>
      </c>
      <c r="D554" t="s">
        <v>106</v>
      </c>
      <c r="F554" t="s">
        <v>107</v>
      </c>
      <c r="G554" t="s">
        <v>60</v>
      </c>
      <c r="H554" t="s">
        <v>61</v>
      </c>
      <c r="I554">
        <v>68</v>
      </c>
      <c r="J554">
        <v>68</v>
      </c>
      <c r="K554">
        <v>0</v>
      </c>
      <c r="L554">
        <v>71</v>
      </c>
      <c r="M554">
        <v>54</v>
      </c>
      <c r="N554">
        <v>17</v>
      </c>
      <c r="O554">
        <v>9</v>
      </c>
      <c r="P554">
        <v>0.33499999999999996</v>
      </c>
      <c r="Q554">
        <v>0.50549768518518523</v>
      </c>
    </row>
    <row r="555" spans="2:17" hidden="1" x14ac:dyDescent="0.35">
      <c r="B555" s="64">
        <v>43252</v>
      </c>
      <c r="C555" s="64" t="s">
        <v>108</v>
      </c>
      <c r="D555" t="s">
        <v>58</v>
      </c>
      <c r="F555" t="s">
        <v>59</v>
      </c>
      <c r="G555" t="s">
        <v>60</v>
      </c>
      <c r="H555" t="s">
        <v>61</v>
      </c>
      <c r="I555">
        <v>331</v>
      </c>
      <c r="J555">
        <v>329</v>
      </c>
      <c r="K555">
        <v>4</v>
      </c>
      <c r="L555">
        <v>217</v>
      </c>
      <c r="M555">
        <v>156</v>
      </c>
      <c r="N555">
        <v>61</v>
      </c>
      <c r="O555">
        <v>134</v>
      </c>
      <c r="P555">
        <v>0.34700231481481486</v>
      </c>
      <c r="Q555">
        <v>0.21466435185185184</v>
      </c>
    </row>
    <row r="556" spans="2:17" hidden="1" x14ac:dyDescent="0.35">
      <c r="B556" s="64">
        <v>43252</v>
      </c>
      <c r="C556" s="64" t="s">
        <v>108</v>
      </c>
      <c r="D556" t="s">
        <v>62</v>
      </c>
      <c r="F556" t="s">
        <v>63</v>
      </c>
      <c r="G556" t="s">
        <v>60</v>
      </c>
      <c r="H556" t="s">
        <v>61</v>
      </c>
      <c r="I556">
        <v>171</v>
      </c>
      <c r="J556">
        <v>171</v>
      </c>
      <c r="K556">
        <v>3</v>
      </c>
      <c r="L556">
        <v>148</v>
      </c>
      <c r="M556">
        <v>71</v>
      </c>
      <c r="N556">
        <v>77</v>
      </c>
      <c r="O556">
        <v>26</v>
      </c>
      <c r="P556">
        <v>0.34567129629629628</v>
      </c>
      <c r="Q556">
        <v>0.33916666666666667</v>
      </c>
    </row>
    <row r="557" spans="2:17" hidden="1" x14ac:dyDescent="0.35">
      <c r="B557" s="64">
        <v>43252</v>
      </c>
      <c r="C557" s="64" t="s">
        <v>108</v>
      </c>
      <c r="D557" t="s">
        <v>64</v>
      </c>
      <c r="F557" t="s">
        <v>65</v>
      </c>
      <c r="G557" t="s">
        <v>60</v>
      </c>
      <c r="H557" t="s">
        <v>61</v>
      </c>
      <c r="I557">
        <v>151</v>
      </c>
      <c r="J557">
        <v>151</v>
      </c>
      <c r="K557">
        <v>2</v>
      </c>
      <c r="L557">
        <v>129</v>
      </c>
      <c r="M557">
        <v>69</v>
      </c>
      <c r="N557">
        <v>60</v>
      </c>
      <c r="O557">
        <v>31</v>
      </c>
      <c r="P557">
        <v>0.2131712962962963</v>
      </c>
      <c r="Q557">
        <v>8.9166666666666672E-2</v>
      </c>
    </row>
    <row r="558" spans="2:17" hidden="1" x14ac:dyDescent="0.35">
      <c r="B558" s="64">
        <v>43252</v>
      </c>
      <c r="C558" s="64" t="s">
        <v>108</v>
      </c>
      <c r="D558" t="s">
        <v>66</v>
      </c>
      <c r="F558" t="s">
        <v>67</v>
      </c>
      <c r="G558" t="s">
        <v>60</v>
      </c>
      <c r="H558" t="s">
        <v>61</v>
      </c>
      <c r="I558">
        <v>98</v>
      </c>
      <c r="J558">
        <v>98</v>
      </c>
      <c r="K558">
        <v>0</v>
      </c>
      <c r="L558">
        <v>80</v>
      </c>
      <c r="M558">
        <v>77</v>
      </c>
      <c r="N558">
        <v>3</v>
      </c>
      <c r="O558">
        <v>17</v>
      </c>
      <c r="P558">
        <v>0.30099537037037039</v>
      </c>
      <c r="Q558">
        <v>0.1270023148148148</v>
      </c>
    </row>
    <row r="559" spans="2:17" hidden="1" x14ac:dyDescent="0.35">
      <c r="B559" s="64">
        <v>43252</v>
      </c>
      <c r="C559" s="64" t="s">
        <v>108</v>
      </c>
      <c r="D559" t="s">
        <v>68</v>
      </c>
      <c r="F559" t="s">
        <v>69</v>
      </c>
      <c r="G559" t="s">
        <v>60</v>
      </c>
      <c r="H559" t="s">
        <v>61</v>
      </c>
      <c r="I559">
        <v>101</v>
      </c>
      <c r="J559">
        <v>101</v>
      </c>
      <c r="K559">
        <v>1</v>
      </c>
      <c r="L559">
        <v>99</v>
      </c>
      <c r="M559">
        <v>55</v>
      </c>
      <c r="N559">
        <v>44</v>
      </c>
      <c r="O559">
        <v>5</v>
      </c>
      <c r="P559">
        <v>0.21432870370370372</v>
      </c>
      <c r="Q559">
        <v>0.30166666666666669</v>
      </c>
    </row>
    <row r="560" spans="2:17" hidden="1" x14ac:dyDescent="0.35">
      <c r="B560" s="64">
        <v>43252</v>
      </c>
      <c r="C560" s="64" t="s">
        <v>108</v>
      </c>
      <c r="D560" t="s">
        <v>70</v>
      </c>
      <c r="F560" t="s">
        <v>71</v>
      </c>
      <c r="G560" t="s">
        <v>60</v>
      </c>
      <c r="H560" t="s">
        <v>61</v>
      </c>
      <c r="I560">
        <v>102</v>
      </c>
      <c r="J560">
        <v>102</v>
      </c>
      <c r="K560">
        <v>1</v>
      </c>
      <c r="L560">
        <v>85</v>
      </c>
      <c r="M560">
        <v>36</v>
      </c>
      <c r="N560">
        <v>49</v>
      </c>
      <c r="O560">
        <v>13</v>
      </c>
      <c r="P560">
        <v>0.17599537037037039</v>
      </c>
      <c r="Q560">
        <v>0.34866898148148145</v>
      </c>
    </row>
    <row r="561" spans="2:17" hidden="1" x14ac:dyDescent="0.35">
      <c r="B561" s="64">
        <v>43252</v>
      </c>
      <c r="C561" s="64" t="s">
        <v>108</v>
      </c>
      <c r="D561" t="s">
        <v>72</v>
      </c>
      <c r="F561" t="s">
        <v>73</v>
      </c>
      <c r="G561" t="s">
        <v>60</v>
      </c>
      <c r="H561" t="s">
        <v>61</v>
      </c>
      <c r="I561">
        <v>414</v>
      </c>
      <c r="J561">
        <v>414</v>
      </c>
      <c r="K561">
        <v>2</v>
      </c>
      <c r="L561">
        <v>328</v>
      </c>
      <c r="M561">
        <v>266</v>
      </c>
      <c r="N561">
        <v>62</v>
      </c>
      <c r="O561">
        <v>93</v>
      </c>
      <c r="P561">
        <v>0.29916666666666664</v>
      </c>
      <c r="Q561">
        <v>0.17966435185185184</v>
      </c>
    </row>
    <row r="562" spans="2:17" hidden="1" x14ac:dyDescent="0.35">
      <c r="B562" s="64">
        <v>43252</v>
      </c>
      <c r="C562" s="64" t="s">
        <v>108</v>
      </c>
      <c r="D562" t="s">
        <v>74</v>
      </c>
      <c r="F562" t="s">
        <v>75</v>
      </c>
      <c r="G562" t="s">
        <v>60</v>
      </c>
      <c r="H562" t="s">
        <v>61</v>
      </c>
      <c r="I562">
        <v>341</v>
      </c>
      <c r="J562">
        <v>341</v>
      </c>
      <c r="K562">
        <v>0</v>
      </c>
      <c r="L562">
        <v>294</v>
      </c>
      <c r="M562">
        <v>99</v>
      </c>
      <c r="N562">
        <v>195</v>
      </c>
      <c r="O562">
        <v>31</v>
      </c>
      <c r="P562">
        <v>0.13650462962962964</v>
      </c>
      <c r="Q562">
        <v>9.7337962962962973E-2</v>
      </c>
    </row>
    <row r="563" spans="2:17" hidden="1" x14ac:dyDescent="0.35">
      <c r="B563" s="64">
        <v>43252</v>
      </c>
      <c r="C563" s="64" t="s">
        <v>108</v>
      </c>
      <c r="D563" t="s">
        <v>76</v>
      </c>
      <c r="F563" t="s">
        <v>77</v>
      </c>
      <c r="G563" t="s">
        <v>60</v>
      </c>
      <c r="H563" t="s">
        <v>61</v>
      </c>
      <c r="I563">
        <v>6</v>
      </c>
      <c r="J563">
        <v>6</v>
      </c>
      <c r="K563">
        <v>0</v>
      </c>
      <c r="L563">
        <v>5</v>
      </c>
      <c r="M563">
        <v>2</v>
      </c>
      <c r="N563">
        <v>3</v>
      </c>
      <c r="O563">
        <v>1</v>
      </c>
      <c r="P563">
        <v>0.18000000000000002</v>
      </c>
      <c r="Q563">
        <v>0.54166666666666663</v>
      </c>
    </row>
    <row r="564" spans="2:17" hidden="1" x14ac:dyDescent="0.35">
      <c r="B564" s="64">
        <v>43252</v>
      </c>
      <c r="C564" s="64" t="s">
        <v>108</v>
      </c>
      <c r="D564" t="s">
        <v>78</v>
      </c>
      <c r="F564" t="s">
        <v>79</v>
      </c>
      <c r="G564" t="s">
        <v>60</v>
      </c>
      <c r="H564" t="s">
        <v>61</v>
      </c>
      <c r="I564">
        <v>88</v>
      </c>
      <c r="J564">
        <v>88</v>
      </c>
      <c r="K564">
        <v>1</v>
      </c>
      <c r="L564">
        <v>89</v>
      </c>
      <c r="M564">
        <v>27</v>
      </c>
      <c r="N564">
        <v>62</v>
      </c>
      <c r="O564">
        <v>14</v>
      </c>
      <c r="P564">
        <v>0.17533564814814814</v>
      </c>
      <c r="Q564">
        <v>0.41900462962962964</v>
      </c>
    </row>
    <row r="565" spans="2:17" hidden="1" x14ac:dyDescent="0.35">
      <c r="B565" s="64">
        <v>43252</v>
      </c>
      <c r="C565" s="64" t="s">
        <v>108</v>
      </c>
      <c r="D565" t="s">
        <v>80</v>
      </c>
      <c r="F565" t="s">
        <v>81</v>
      </c>
      <c r="G565" t="s">
        <v>60</v>
      </c>
      <c r="H565" t="s">
        <v>61</v>
      </c>
      <c r="I565">
        <v>160</v>
      </c>
      <c r="J565">
        <v>160</v>
      </c>
      <c r="K565">
        <v>4</v>
      </c>
      <c r="L565">
        <v>125</v>
      </c>
      <c r="M565">
        <v>80</v>
      </c>
      <c r="N565">
        <v>45</v>
      </c>
      <c r="O565">
        <v>25</v>
      </c>
      <c r="P565">
        <v>0.18000000000000002</v>
      </c>
      <c r="Q565">
        <v>0.22166666666666668</v>
      </c>
    </row>
    <row r="566" spans="2:17" x14ac:dyDescent="0.35">
      <c r="B566" s="64">
        <v>43252</v>
      </c>
      <c r="C566" s="64" t="s">
        <v>108</v>
      </c>
      <c r="D566" t="s">
        <v>82</v>
      </c>
      <c r="F566" t="s">
        <v>83</v>
      </c>
      <c r="G566" t="s">
        <v>60</v>
      </c>
      <c r="H566" t="s">
        <v>61</v>
      </c>
      <c r="I566">
        <v>144</v>
      </c>
      <c r="J566">
        <v>144</v>
      </c>
      <c r="K566">
        <v>1</v>
      </c>
      <c r="L566">
        <v>137</v>
      </c>
      <c r="M566">
        <v>124</v>
      </c>
      <c r="N566">
        <v>13</v>
      </c>
      <c r="O566">
        <v>25</v>
      </c>
      <c r="P566">
        <v>0.29849537037037038</v>
      </c>
      <c r="Q566">
        <v>0.26333333333333336</v>
      </c>
    </row>
    <row r="567" spans="2:17" hidden="1" x14ac:dyDescent="0.35">
      <c r="B567" s="64">
        <v>43252</v>
      </c>
      <c r="C567" s="64" t="s">
        <v>108</v>
      </c>
      <c r="D567" t="s">
        <v>84</v>
      </c>
      <c r="F567" t="s">
        <v>85</v>
      </c>
      <c r="G567" t="s">
        <v>60</v>
      </c>
      <c r="H567" t="s">
        <v>61</v>
      </c>
      <c r="I567">
        <v>67</v>
      </c>
      <c r="J567">
        <v>66</v>
      </c>
      <c r="K567">
        <v>1</v>
      </c>
      <c r="L567">
        <v>64</v>
      </c>
      <c r="M567">
        <v>61</v>
      </c>
      <c r="N567">
        <v>3</v>
      </c>
      <c r="O567">
        <v>9</v>
      </c>
      <c r="P567">
        <v>0.21333333333333335</v>
      </c>
      <c r="Q567">
        <v>9.633101851851851E-2</v>
      </c>
    </row>
    <row r="568" spans="2:17" hidden="1" x14ac:dyDescent="0.35">
      <c r="B568" s="64">
        <v>43252</v>
      </c>
      <c r="C568" s="64" t="s">
        <v>108</v>
      </c>
      <c r="D568" t="s">
        <v>86</v>
      </c>
      <c r="F568" t="s">
        <v>87</v>
      </c>
      <c r="G568" t="s">
        <v>60</v>
      </c>
      <c r="H568" t="s">
        <v>61</v>
      </c>
      <c r="I568">
        <v>101</v>
      </c>
      <c r="J568">
        <v>101</v>
      </c>
      <c r="K568">
        <v>3</v>
      </c>
      <c r="L568">
        <v>89</v>
      </c>
      <c r="M568">
        <v>65</v>
      </c>
      <c r="N568">
        <v>24</v>
      </c>
      <c r="O568">
        <v>8</v>
      </c>
      <c r="P568">
        <v>0.21916666666666665</v>
      </c>
      <c r="Q568">
        <v>0.21666666666666667</v>
      </c>
    </row>
    <row r="569" spans="2:17" hidden="1" x14ac:dyDescent="0.35">
      <c r="B569" s="64">
        <v>43252</v>
      </c>
      <c r="C569" s="64" t="s">
        <v>108</v>
      </c>
      <c r="D569" t="s">
        <v>88</v>
      </c>
      <c r="F569" t="s">
        <v>89</v>
      </c>
      <c r="G569" t="s">
        <v>60</v>
      </c>
      <c r="H569" t="s">
        <v>61</v>
      </c>
      <c r="I569">
        <v>50</v>
      </c>
      <c r="J569">
        <v>49</v>
      </c>
      <c r="K569">
        <v>0</v>
      </c>
      <c r="L569">
        <v>36</v>
      </c>
      <c r="M569">
        <v>32</v>
      </c>
      <c r="N569">
        <v>4</v>
      </c>
      <c r="O569">
        <v>17</v>
      </c>
      <c r="P569">
        <v>0.38466435185185183</v>
      </c>
      <c r="Q569">
        <v>0.2131712962962963</v>
      </c>
    </row>
    <row r="570" spans="2:17" hidden="1" x14ac:dyDescent="0.35">
      <c r="B570" s="64">
        <v>43252</v>
      </c>
      <c r="C570" s="64" t="s">
        <v>108</v>
      </c>
      <c r="D570" t="s">
        <v>90</v>
      </c>
      <c r="F570" t="s">
        <v>91</v>
      </c>
      <c r="G570" t="s">
        <v>60</v>
      </c>
      <c r="H570" t="s">
        <v>61</v>
      </c>
      <c r="I570">
        <v>214</v>
      </c>
      <c r="J570">
        <v>214</v>
      </c>
      <c r="K570">
        <v>3</v>
      </c>
      <c r="L570">
        <v>193</v>
      </c>
      <c r="M570">
        <v>170</v>
      </c>
      <c r="N570">
        <v>23</v>
      </c>
      <c r="O570">
        <v>46</v>
      </c>
      <c r="P570">
        <v>0.33400462962962968</v>
      </c>
      <c r="Q570">
        <v>0.18182870370370371</v>
      </c>
    </row>
    <row r="571" spans="2:17" hidden="1" x14ac:dyDescent="0.35">
      <c r="B571" s="64">
        <v>43252</v>
      </c>
      <c r="C571" s="64" t="s">
        <v>108</v>
      </c>
      <c r="D571" t="s">
        <v>92</v>
      </c>
      <c r="F571" t="s">
        <v>93</v>
      </c>
      <c r="G571" t="s">
        <v>60</v>
      </c>
      <c r="H571" t="s">
        <v>61</v>
      </c>
      <c r="I571">
        <v>182</v>
      </c>
      <c r="J571">
        <v>182</v>
      </c>
      <c r="K571">
        <v>2</v>
      </c>
      <c r="L571">
        <v>133</v>
      </c>
      <c r="M571">
        <v>93</v>
      </c>
      <c r="N571">
        <v>40</v>
      </c>
      <c r="O571">
        <v>29</v>
      </c>
      <c r="P571">
        <v>0.29599537037037038</v>
      </c>
      <c r="Q571">
        <v>0.13016203703703702</v>
      </c>
    </row>
    <row r="572" spans="2:17" hidden="1" x14ac:dyDescent="0.35">
      <c r="B572" s="64">
        <v>43252</v>
      </c>
      <c r="C572" s="64" t="s">
        <v>108</v>
      </c>
      <c r="D572" t="s">
        <v>94</v>
      </c>
      <c r="F572" t="s">
        <v>95</v>
      </c>
      <c r="G572" t="s">
        <v>60</v>
      </c>
      <c r="H572" t="s">
        <v>61</v>
      </c>
      <c r="I572">
        <v>130</v>
      </c>
      <c r="J572">
        <v>129</v>
      </c>
      <c r="K572">
        <v>0</v>
      </c>
      <c r="L572">
        <v>112</v>
      </c>
      <c r="M572">
        <v>68</v>
      </c>
      <c r="N572">
        <v>44</v>
      </c>
      <c r="O572">
        <v>39</v>
      </c>
      <c r="P572">
        <v>0.34783564814814816</v>
      </c>
      <c r="Q572">
        <v>0.2543287037037037</v>
      </c>
    </row>
    <row r="573" spans="2:17" hidden="1" x14ac:dyDescent="0.35">
      <c r="B573" s="64">
        <v>43252</v>
      </c>
      <c r="C573" s="64" t="s">
        <v>108</v>
      </c>
      <c r="D573" t="s">
        <v>96</v>
      </c>
      <c r="F573" t="s">
        <v>97</v>
      </c>
      <c r="G573" t="s">
        <v>60</v>
      </c>
      <c r="H573" t="s">
        <v>61</v>
      </c>
      <c r="I573">
        <v>129</v>
      </c>
      <c r="J573">
        <v>129</v>
      </c>
      <c r="K573">
        <v>2</v>
      </c>
      <c r="L573">
        <v>103</v>
      </c>
      <c r="M573">
        <v>61</v>
      </c>
      <c r="N573">
        <v>42</v>
      </c>
      <c r="O573">
        <v>21</v>
      </c>
      <c r="P573">
        <v>0.26483796296296297</v>
      </c>
      <c r="Q573">
        <v>0.22182870370370369</v>
      </c>
    </row>
    <row r="574" spans="2:17" hidden="1" x14ac:dyDescent="0.35">
      <c r="B574" s="64">
        <v>43252</v>
      </c>
      <c r="C574" s="64" t="s">
        <v>108</v>
      </c>
      <c r="D574" t="s">
        <v>98</v>
      </c>
      <c r="F574" t="s">
        <v>99</v>
      </c>
      <c r="G574" t="s">
        <v>60</v>
      </c>
      <c r="H574" t="s">
        <v>61</v>
      </c>
      <c r="I574">
        <v>197</v>
      </c>
      <c r="J574">
        <v>197</v>
      </c>
      <c r="K574">
        <v>1</v>
      </c>
      <c r="L574">
        <v>174</v>
      </c>
      <c r="M574">
        <v>118</v>
      </c>
      <c r="N574">
        <v>56</v>
      </c>
      <c r="O574">
        <v>37</v>
      </c>
      <c r="P574">
        <v>0.26233796296296297</v>
      </c>
      <c r="Q574">
        <v>0.12633101851851852</v>
      </c>
    </row>
    <row r="575" spans="2:17" hidden="1" x14ac:dyDescent="0.35">
      <c r="B575" s="64">
        <v>43252</v>
      </c>
      <c r="C575" s="64" t="s">
        <v>108</v>
      </c>
      <c r="D575" t="s">
        <v>100</v>
      </c>
      <c r="F575" t="s">
        <v>101</v>
      </c>
      <c r="G575" t="s">
        <v>60</v>
      </c>
      <c r="H575" t="s">
        <v>61</v>
      </c>
      <c r="I575">
        <v>363</v>
      </c>
      <c r="J575">
        <v>363</v>
      </c>
      <c r="K575">
        <v>3</v>
      </c>
      <c r="L575">
        <v>292</v>
      </c>
      <c r="M575">
        <v>156</v>
      </c>
      <c r="N575">
        <v>136</v>
      </c>
      <c r="O575">
        <v>68</v>
      </c>
      <c r="P575">
        <v>0.25016203703703704</v>
      </c>
      <c r="Q575">
        <v>0.38182870370370375</v>
      </c>
    </row>
    <row r="576" spans="2:17" hidden="1" x14ac:dyDescent="0.35">
      <c r="B576" s="64">
        <v>43252</v>
      </c>
      <c r="C576" s="64" t="s">
        <v>108</v>
      </c>
      <c r="D576" t="s">
        <v>102</v>
      </c>
      <c r="F576" t="s">
        <v>103</v>
      </c>
      <c r="G576" t="s">
        <v>60</v>
      </c>
      <c r="H576" t="s">
        <v>61</v>
      </c>
      <c r="I576">
        <v>263</v>
      </c>
      <c r="J576">
        <v>253</v>
      </c>
      <c r="K576">
        <v>0</v>
      </c>
      <c r="L576">
        <v>182</v>
      </c>
      <c r="M576">
        <v>63</v>
      </c>
      <c r="N576">
        <v>119</v>
      </c>
      <c r="O576">
        <v>52</v>
      </c>
      <c r="P576">
        <v>0.25616898148148148</v>
      </c>
      <c r="Q576">
        <v>0.25483796296296296</v>
      </c>
    </row>
    <row r="577" spans="2:17" hidden="1" x14ac:dyDescent="0.35">
      <c r="B577" s="64">
        <v>43252</v>
      </c>
      <c r="C577" s="64" t="s">
        <v>108</v>
      </c>
      <c r="D577" t="s">
        <v>104</v>
      </c>
      <c r="F577" t="s">
        <v>105</v>
      </c>
      <c r="G577" t="s">
        <v>60</v>
      </c>
      <c r="H577" t="s">
        <v>61</v>
      </c>
      <c r="I577">
        <v>5</v>
      </c>
      <c r="J577">
        <v>5</v>
      </c>
      <c r="K577">
        <v>0</v>
      </c>
      <c r="L577">
        <v>5</v>
      </c>
      <c r="M577">
        <v>0</v>
      </c>
      <c r="N577">
        <v>5</v>
      </c>
      <c r="O577">
        <v>2</v>
      </c>
      <c r="P577">
        <v>0.17666666666666667</v>
      </c>
      <c r="Q577">
        <v>0.71666666666666667</v>
      </c>
    </row>
    <row r="578" spans="2:17" hidden="1" x14ac:dyDescent="0.35">
      <c r="B578" s="64">
        <v>43252</v>
      </c>
      <c r="C578" s="64" t="s">
        <v>108</v>
      </c>
      <c r="D578" t="s">
        <v>106</v>
      </c>
      <c r="F578" t="s">
        <v>107</v>
      </c>
      <c r="G578" t="s">
        <v>60</v>
      </c>
      <c r="H578" t="s">
        <v>61</v>
      </c>
      <c r="I578">
        <v>85</v>
      </c>
      <c r="J578">
        <v>84</v>
      </c>
      <c r="K578">
        <v>0</v>
      </c>
      <c r="L578">
        <v>71</v>
      </c>
      <c r="M578">
        <v>53</v>
      </c>
      <c r="N578">
        <v>18</v>
      </c>
      <c r="O578">
        <v>3</v>
      </c>
      <c r="P578">
        <v>0.26366898148148149</v>
      </c>
      <c r="Q578">
        <v>0.21383101851851852</v>
      </c>
    </row>
    <row r="579" spans="2:17" hidden="1" x14ac:dyDescent="0.35">
      <c r="B579" s="64">
        <v>43282</v>
      </c>
      <c r="C579" s="64" t="s">
        <v>109</v>
      </c>
      <c r="D579" t="s">
        <v>58</v>
      </c>
      <c r="F579" t="s">
        <v>59</v>
      </c>
      <c r="G579" t="s">
        <v>60</v>
      </c>
      <c r="H579" t="s">
        <v>61</v>
      </c>
      <c r="I579">
        <v>486</v>
      </c>
      <c r="J579">
        <v>485</v>
      </c>
      <c r="K579">
        <v>6</v>
      </c>
      <c r="L579">
        <v>282</v>
      </c>
      <c r="M579">
        <v>162</v>
      </c>
      <c r="N579">
        <v>120</v>
      </c>
      <c r="O579">
        <v>175</v>
      </c>
      <c r="P579">
        <v>0.25067129629629631</v>
      </c>
      <c r="Q579">
        <v>0.21049768518518519</v>
      </c>
    </row>
    <row r="580" spans="2:17" hidden="1" x14ac:dyDescent="0.35">
      <c r="B580" s="64">
        <v>43282</v>
      </c>
      <c r="C580" s="64" t="s">
        <v>109</v>
      </c>
      <c r="D580" t="s">
        <v>62</v>
      </c>
      <c r="F580" t="s">
        <v>63</v>
      </c>
      <c r="G580" t="s">
        <v>60</v>
      </c>
      <c r="H580" t="s">
        <v>61</v>
      </c>
      <c r="I580">
        <v>191</v>
      </c>
      <c r="J580">
        <v>191</v>
      </c>
      <c r="K580">
        <v>7</v>
      </c>
      <c r="L580">
        <v>156</v>
      </c>
      <c r="M580">
        <v>75</v>
      </c>
      <c r="N580">
        <v>81</v>
      </c>
      <c r="O580">
        <v>21</v>
      </c>
      <c r="P580">
        <v>0.26450231481481484</v>
      </c>
      <c r="Q580">
        <v>0.43016203703703698</v>
      </c>
    </row>
    <row r="581" spans="2:17" hidden="1" x14ac:dyDescent="0.35">
      <c r="B581" s="64">
        <v>43282</v>
      </c>
      <c r="C581" s="64" t="s">
        <v>109</v>
      </c>
      <c r="D581" t="s">
        <v>64</v>
      </c>
      <c r="F581" t="s">
        <v>65</v>
      </c>
      <c r="G581" t="s">
        <v>60</v>
      </c>
      <c r="H581" t="s">
        <v>61</v>
      </c>
      <c r="I581">
        <v>147</v>
      </c>
      <c r="J581">
        <v>147</v>
      </c>
      <c r="K581">
        <v>2</v>
      </c>
      <c r="L581">
        <v>118</v>
      </c>
      <c r="M581">
        <v>65</v>
      </c>
      <c r="N581">
        <v>53</v>
      </c>
      <c r="O581">
        <v>28</v>
      </c>
      <c r="P581">
        <v>0.1668287037037037</v>
      </c>
      <c r="Q581">
        <v>0.16966435185185183</v>
      </c>
    </row>
    <row r="582" spans="2:17" hidden="1" x14ac:dyDescent="0.35">
      <c r="B582" s="64">
        <v>43282</v>
      </c>
      <c r="C582" s="64" t="s">
        <v>109</v>
      </c>
      <c r="D582" t="s">
        <v>66</v>
      </c>
      <c r="F582" t="s">
        <v>67</v>
      </c>
      <c r="G582" t="s">
        <v>60</v>
      </c>
      <c r="H582" t="s">
        <v>61</v>
      </c>
      <c r="I582">
        <v>83</v>
      </c>
      <c r="J582">
        <v>83</v>
      </c>
      <c r="K582">
        <v>2</v>
      </c>
      <c r="L582">
        <v>76</v>
      </c>
      <c r="M582">
        <v>65</v>
      </c>
      <c r="N582">
        <v>11</v>
      </c>
      <c r="O582">
        <v>5</v>
      </c>
      <c r="P582">
        <v>0.29666666666666669</v>
      </c>
      <c r="Q582">
        <v>0.17666666666666667</v>
      </c>
    </row>
    <row r="583" spans="2:17" hidden="1" x14ac:dyDescent="0.35">
      <c r="B583" s="64">
        <v>43282</v>
      </c>
      <c r="C583" s="64" t="s">
        <v>109</v>
      </c>
      <c r="D583" t="s">
        <v>68</v>
      </c>
      <c r="F583" t="s">
        <v>69</v>
      </c>
      <c r="G583" t="s">
        <v>60</v>
      </c>
      <c r="H583" t="s">
        <v>61</v>
      </c>
      <c r="I583">
        <v>85</v>
      </c>
      <c r="J583">
        <v>84</v>
      </c>
      <c r="K583">
        <v>1</v>
      </c>
      <c r="L583">
        <v>77</v>
      </c>
      <c r="M583">
        <v>35</v>
      </c>
      <c r="N583">
        <v>42</v>
      </c>
      <c r="O583">
        <v>7</v>
      </c>
      <c r="P583">
        <v>0.17666666666666667</v>
      </c>
      <c r="Q583">
        <v>0.17849537037037036</v>
      </c>
    </row>
    <row r="584" spans="2:17" hidden="1" x14ac:dyDescent="0.35">
      <c r="B584" s="64">
        <v>43282</v>
      </c>
      <c r="C584" s="64" t="s">
        <v>109</v>
      </c>
      <c r="D584" t="s">
        <v>70</v>
      </c>
      <c r="F584" t="s">
        <v>71</v>
      </c>
      <c r="G584" t="s">
        <v>60</v>
      </c>
      <c r="H584" t="s">
        <v>61</v>
      </c>
      <c r="I584">
        <v>132</v>
      </c>
      <c r="J584">
        <v>132</v>
      </c>
      <c r="K584">
        <v>6</v>
      </c>
      <c r="L584">
        <v>96</v>
      </c>
      <c r="M584">
        <v>45</v>
      </c>
      <c r="N584">
        <v>51</v>
      </c>
      <c r="O584">
        <v>23</v>
      </c>
      <c r="P584">
        <v>0.2543287037037037</v>
      </c>
      <c r="Q584">
        <v>0.21783564814814815</v>
      </c>
    </row>
    <row r="585" spans="2:17" hidden="1" x14ac:dyDescent="0.35">
      <c r="B585" s="64">
        <v>43282</v>
      </c>
      <c r="C585" s="64" t="s">
        <v>109</v>
      </c>
      <c r="D585" t="s">
        <v>72</v>
      </c>
      <c r="F585" t="s">
        <v>73</v>
      </c>
      <c r="G585" t="s">
        <v>60</v>
      </c>
      <c r="H585" t="s">
        <v>61</v>
      </c>
      <c r="I585">
        <v>363</v>
      </c>
      <c r="J585">
        <v>362</v>
      </c>
      <c r="K585">
        <v>5</v>
      </c>
      <c r="L585">
        <v>284</v>
      </c>
      <c r="M585">
        <v>215</v>
      </c>
      <c r="N585">
        <v>69</v>
      </c>
      <c r="O585">
        <v>74</v>
      </c>
      <c r="P585">
        <v>0.30450231481481482</v>
      </c>
      <c r="Q585">
        <v>0.13916666666666666</v>
      </c>
    </row>
    <row r="586" spans="2:17" hidden="1" x14ac:dyDescent="0.35">
      <c r="B586" s="64">
        <v>43282</v>
      </c>
      <c r="C586" s="64" t="s">
        <v>109</v>
      </c>
      <c r="D586" t="s">
        <v>74</v>
      </c>
      <c r="F586" t="s">
        <v>75</v>
      </c>
      <c r="G586" t="s">
        <v>60</v>
      </c>
      <c r="H586" t="s">
        <v>61</v>
      </c>
      <c r="I586">
        <v>364</v>
      </c>
      <c r="J586">
        <v>364</v>
      </c>
      <c r="K586">
        <v>0</v>
      </c>
      <c r="L586">
        <v>318</v>
      </c>
      <c r="M586">
        <v>114</v>
      </c>
      <c r="N586">
        <v>204</v>
      </c>
      <c r="O586">
        <v>37</v>
      </c>
      <c r="P586">
        <v>0.17783564814814815</v>
      </c>
      <c r="Q586">
        <v>9.5497685185185185E-2</v>
      </c>
    </row>
    <row r="587" spans="2:17" hidden="1" x14ac:dyDescent="0.35">
      <c r="B587" s="64">
        <v>43282</v>
      </c>
      <c r="C587" s="64" t="s">
        <v>109</v>
      </c>
      <c r="D587" t="s">
        <v>76</v>
      </c>
      <c r="F587" t="s">
        <v>77</v>
      </c>
      <c r="G587" t="s">
        <v>60</v>
      </c>
      <c r="H587" t="s">
        <v>61</v>
      </c>
      <c r="I587">
        <v>13</v>
      </c>
      <c r="J587">
        <v>13</v>
      </c>
      <c r="K587">
        <v>0</v>
      </c>
      <c r="L587">
        <v>11</v>
      </c>
      <c r="M587">
        <v>11</v>
      </c>
      <c r="N587">
        <v>0</v>
      </c>
      <c r="O587">
        <v>1</v>
      </c>
      <c r="P587">
        <v>0.38866898148148149</v>
      </c>
      <c r="Q587">
        <v>0.25</v>
      </c>
    </row>
    <row r="588" spans="2:17" hidden="1" x14ac:dyDescent="0.35">
      <c r="B588" s="64">
        <v>43282</v>
      </c>
      <c r="C588" s="64" t="s">
        <v>109</v>
      </c>
      <c r="D588" t="s">
        <v>78</v>
      </c>
      <c r="F588" t="s">
        <v>79</v>
      </c>
      <c r="G588" t="s">
        <v>60</v>
      </c>
      <c r="H588" t="s">
        <v>61</v>
      </c>
      <c r="I588">
        <v>91</v>
      </c>
      <c r="J588">
        <v>91</v>
      </c>
      <c r="K588">
        <v>0</v>
      </c>
      <c r="L588">
        <v>76</v>
      </c>
      <c r="M588">
        <v>17</v>
      </c>
      <c r="N588">
        <v>59</v>
      </c>
      <c r="O588">
        <v>9</v>
      </c>
      <c r="P588">
        <v>0.12567129629629628</v>
      </c>
      <c r="Q588">
        <v>9.8171296296296298E-2</v>
      </c>
    </row>
    <row r="589" spans="2:17" hidden="1" x14ac:dyDescent="0.35">
      <c r="B589" s="64">
        <v>43282</v>
      </c>
      <c r="C589" s="64" t="s">
        <v>109</v>
      </c>
      <c r="D589" t="s">
        <v>80</v>
      </c>
      <c r="F589" t="s">
        <v>81</v>
      </c>
      <c r="G589" t="s">
        <v>60</v>
      </c>
      <c r="H589" t="s">
        <v>61</v>
      </c>
      <c r="I589">
        <v>156</v>
      </c>
      <c r="J589">
        <v>156</v>
      </c>
      <c r="K589">
        <v>1</v>
      </c>
      <c r="L589">
        <v>144</v>
      </c>
      <c r="M589">
        <v>82</v>
      </c>
      <c r="N589">
        <v>62</v>
      </c>
      <c r="O589">
        <v>18</v>
      </c>
      <c r="P589">
        <v>0.21533564814814812</v>
      </c>
      <c r="Q589">
        <v>0.21016203703703704</v>
      </c>
    </row>
    <row r="590" spans="2:17" x14ac:dyDescent="0.35">
      <c r="B590" s="64">
        <v>43282</v>
      </c>
      <c r="C590" s="64" t="s">
        <v>109</v>
      </c>
      <c r="D590" t="s">
        <v>82</v>
      </c>
      <c r="F590" t="s">
        <v>83</v>
      </c>
      <c r="G590" t="s">
        <v>60</v>
      </c>
      <c r="H590" t="s">
        <v>61</v>
      </c>
      <c r="I590">
        <v>160</v>
      </c>
      <c r="J590">
        <v>160</v>
      </c>
      <c r="K590">
        <v>0</v>
      </c>
      <c r="L590">
        <v>134</v>
      </c>
      <c r="M590">
        <v>119</v>
      </c>
      <c r="N590">
        <v>15</v>
      </c>
      <c r="O590">
        <v>15</v>
      </c>
      <c r="P590">
        <v>0.29166666666666669</v>
      </c>
      <c r="Q590">
        <v>0.26216435185185188</v>
      </c>
    </row>
    <row r="591" spans="2:17" hidden="1" x14ac:dyDescent="0.35">
      <c r="B591" s="64">
        <v>43282</v>
      </c>
      <c r="C591" s="64" t="s">
        <v>109</v>
      </c>
      <c r="D591" t="s">
        <v>84</v>
      </c>
      <c r="F591" t="s">
        <v>85</v>
      </c>
      <c r="G591" t="s">
        <v>60</v>
      </c>
      <c r="H591" t="s">
        <v>61</v>
      </c>
      <c r="I591">
        <v>81</v>
      </c>
      <c r="J591">
        <v>81</v>
      </c>
      <c r="K591">
        <v>1</v>
      </c>
      <c r="L591">
        <v>58</v>
      </c>
      <c r="M591">
        <v>47</v>
      </c>
      <c r="N591">
        <v>11</v>
      </c>
      <c r="O591">
        <v>18</v>
      </c>
      <c r="P591">
        <v>0.21182870370370369</v>
      </c>
      <c r="Q591">
        <v>0.1343287037037037</v>
      </c>
    </row>
    <row r="592" spans="2:17" hidden="1" x14ac:dyDescent="0.35">
      <c r="B592" s="64">
        <v>43282</v>
      </c>
      <c r="C592" s="64" t="s">
        <v>109</v>
      </c>
      <c r="D592" t="s">
        <v>86</v>
      </c>
      <c r="F592" t="s">
        <v>87</v>
      </c>
      <c r="G592" t="s">
        <v>60</v>
      </c>
      <c r="H592" t="s">
        <v>61</v>
      </c>
      <c r="I592">
        <v>144</v>
      </c>
      <c r="J592">
        <v>144</v>
      </c>
      <c r="K592">
        <v>2</v>
      </c>
      <c r="L592">
        <v>113</v>
      </c>
      <c r="M592">
        <v>75</v>
      </c>
      <c r="N592">
        <v>38</v>
      </c>
      <c r="O592">
        <v>15</v>
      </c>
      <c r="P592">
        <v>0.25866898148148149</v>
      </c>
      <c r="Q592">
        <v>0.17450231481481482</v>
      </c>
    </row>
    <row r="593" spans="2:17" hidden="1" x14ac:dyDescent="0.35">
      <c r="B593" s="64">
        <v>43282</v>
      </c>
      <c r="C593" s="64" t="s">
        <v>109</v>
      </c>
      <c r="D593" t="s">
        <v>88</v>
      </c>
      <c r="F593" t="s">
        <v>89</v>
      </c>
      <c r="G593" t="s">
        <v>60</v>
      </c>
      <c r="H593" t="s">
        <v>61</v>
      </c>
      <c r="I593">
        <v>35</v>
      </c>
      <c r="J593">
        <v>35</v>
      </c>
      <c r="K593">
        <v>1</v>
      </c>
      <c r="L593">
        <v>18</v>
      </c>
      <c r="M593">
        <v>8</v>
      </c>
      <c r="N593">
        <v>10</v>
      </c>
      <c r="O593">
        <v>15</v>
      </c>
      <c r="P593">
        <v>0.22133101851851852</v>
      </c>
      <c r="Q593">
        <v>0.33883101851851855</v>
      </c>
    </row>
    <row r="594" spans="2:17" hidden="1" x14ac:dyDescent="0.35">
      <c r="B594" s="64">
        <v>43282</v>
      </c>
      <c r="C594" s="64" t="s">
        <v>109</v>
      </c>
      <c r="D594" t="s">
        <v>90</v>
      </c>
      <c r="F594" t="s">
        <v>91</v>
      </c>
      <c r="G594" t="s">
        <v>60</v>
      </c>
      <c r="H594" t="s">
        <v>61</v>
      </c>
      <c r="I594">
        <v>259</v>
      </c>
      <c r="J594">
        <v>259</v>
      </c>
      <c r="K594">
        <v>6</v>
      </c>
      <c r="L594">
        <v>214</v>
      </c>
      <c r="M594">
        <v>176</v>
      </c>
      <c r="N594">
        <v>38</v>
      </c>
      <c r="O594">
        <v>28</v>
      </c>
      <c r="P594">
        <v>0.30182870370370368</v>
      </c>
      <c r="Q594">
        <v>0.1363310185185185</v>
      </c>
    </row>
    <row r="595" spans="2:17" hidden="1" x14ac:dyDescent="0.35">
      <c r="B595" s="64">
        <v>43282</v>
      </c>
      <c r="C595" s="64" t="s">
        <v>109</v>
      </c>
      <c r="D595" t="s">
        <v>92</v>
      </c>
      <c r="F595" t="s">
        <v>93</v>
      </c>
      <c r="G595" t="s">
        <v>60</v>
      </c>
      <c r="H595" t="s">
        <v>61</v>
      </c>
      <c r="I595">
        <v>205</v>
      </c>
      <c r="J595">
        <v>205</v>
      </c>
      <c r="K595">
        <v>0</v>
      </c>
      <c r="L595">
        <v>169</v>
      </c>
      <c r="M595">
        <v>100</v>
      </c>
      <c r="N595">
        <v>69</v>
      </c>
      <c r="O595">
        <v>33</v>
      </c>
      <c r="P595">
        <v>0.21216435185185187</v>
      </c>
      <c r="Q595">
        <v>0.25700231481481478</v>
      </c>
    </row>
    <row r="596" spans="2:17" hidden="1" x14ac:dyDescent="0.35">
      <c r="B596" s="64">
        <v>43282</v>
      </c>
      <c r="C596" s="64" t="s">
        <v>109</v>
      </c>
      <c r="D596" t="s">
        <v>94</v>
      </c>
      <c r="F596" t="s">
        <v>95</v>
      </c>
      <c r="G596" t="s">
        <v>60</v>
      </c>
      <c r="H596" t="s">
        <v>61</v>
      </c>
      <c r="I596">
        <v>103</v>
      </c>
      <c r="J596">
        <v>103</v>
      </c>
      <c r="K596">
        <v>0</v>
      </c>
      <c r="L596">
        <v>78</v>
      </c>
      <c r="M596">
        <v>33</v>
      </c>
      <c r="N596">
        <v>45</v>
      </c>
      <c r="O596">
        <v>17</v>
      </c>
      <c r="P596">
        <v>0.25833333333333336</v>
      </c>
      <c r="Q596">
        <v>9.599537037037037E-2</v>
      </c>
    </row>
    <row r="597" spans="2:17" hidden="1" x14ac:dyDescent="0.35">
      <c r="B597" s="64">
        <v>43282</v>
      </c>
      <c r="C597" s="64" t="s">
        <v>109</v>
      </c>
      <c r="D597" t="s">
        <v>96</v>
      </c>
      <c r="F597" t="s">
        <v>97</v>
      </c>
      <c r="G597" t="s">
        <v>60</v>
      </c>
      <c r="H597" t="s">
        <v>61</v>
      </c>
      <c r="I597">
        <v>138</v>
      </c>
      <c r="J597">
        <v>138</v>
      </c>
      <c r="K597">
        <v>2</v>
      </c>
      <c r="L597">
        <v>119</v>
      </c>
      <c r="M597">
        <v>59</v>
      </c>
      <c r="N597">
        <v>60</v>
      </c>
      <c r="O597">
        <v>10</v>
      </c>
      <c r="P597">
        <v>0.2170023148148148</v>
      </c>
      <c r="Q597">
        <v>0.18000000000000002</v>
      </c>
    </row>
    <row r="598" spans="2:17" hidden="1" x14ac:dyDescent="0.35">
      <c r="B598" s="64">
        <v>43282</v>
      </c>
      <c r="C598" s="64" t="s">
        <v>109</v>
      </c>
      <c r="D598" t="s">
        <v>98</v>
      </c>
      <c r="F598" t="s">
        <v>99</v>
      </c>
      <c r="G598" t="s">
        <v>60</v>
      </c>
      <c r="H598" t="s">
        <v>61</v>
      </c>
      <c r="I598">
        <v>268</v>
      </c>
      <c r="J598">
        <v>268</v>
      </c>
      <c r="K598">
        <v>3</v>
      </c>
      <c r="L598">
        <v>216</v>
      </c>
      <c r="M598">
        <v>148</v>
      </c>
      <c r="N598">
        <v>68</v>
      </c>
      <c r="O598">
        <v>22</v>
      </c>
      <c r="P598">
        <v>0.22</v>
      </c>
      <c r="Q598">
        <v>0.16900462962962962</v>
      </c>
    </row>
    <row r="599" spans="2:17" hidden="1" x14ac:dyDescent="0.35">
      <c r="B599" s="64">
        <v>43282</v>
      </c>
      <c r="C599" s="64" t="s">
        <v>109</v>
      </c>
      <c r="D599" t="s">
        <v>100</v>
      </c>
      <c r="F599" t="s">
        <v>101</v>
      </c>
      <c r="G599" t="s">
        <v>60</v>
      </c>
      <c r="H599" t="s">
        <v>61</v>
      </c>
      <c r="I599">
        <v>361</v>
      </c>
      <c r="J599">
        <v>361</v>
      </c>
      <c r="K599">
        <v>1</v>
      </c>
      <c r="L599">
        <v>265</v>
      </c>
      <c r="M599">
        <v>160</v>
      </c>
      <c r="N599">
        <v>105</v>
      </c>
      <c r="O599">
        <v>64</v>
      </c>
      <c r="P599">
        <v>0.22033564814814813</v>
      </c>
      <c r="Q599">
        <v>0.39016203703703706</v>
      </c>
    </row>
    <row r="600" spans="2:17" hidden="1" x14ac:dyDescent="0.35">
      <c r="B600" s="64">
        <v>43282</v>
      </c>
      <c r="C600" s="64" t="s">
        <v>109</v>
      </c>
      <c r="D600" t="s">
        <v>102</v>
      </c>
      <c r="F600" t="s">
        <v>103</v>
      </c>
      <c r="G600" t="s">
        <v>60</v>
      </c>
      <c r="H600" t="s">
        <v>61</v>
      </c>
      <c r="I600">
        <v>223</v>
      </c>
      <c r="J600">
        <v>216</v>
      </c>
      <c r="K600">
        <v>1</v>
      </c>
      <c r="L600">
        <v>185</v>
      </c>
      <c r="M600">
        <v>87</v>
      </c>
      <c r="N600">
        <v>98</v>
      </c>
      <c r="O600">
        <v>52</v>
      </c>
      <c r="P600">
        <v>0.22166666666666668</v>
      </c>
      <c r="Q600">
        <v>0.33650462962962963</v>
      </c>
    </row>
    <row r="601" spans="2:17" hidden="1" x14ac:dyDescent="0.35">
      <c r="B601" s="64">
        <v>43282</v>
      </c>
      <c r="C601" s="64" t="s">
        <v>109</v>
      </c>
      <c r="D601" t="s">
        <v>106</v>
      </c>
      <c r="F601" t="s">
        <v>107</v>
      </c>
      <c r="G601" t="s">
        <v>60</v>
      </c>
      <c r="H601" t="s">
        <v>61</v>
      </c>
      <c r="I601">
        <v>69</v>
      </c>
      <c r="J601">
        <v>68</v>
      </c>
      <c r="K601">
        <v>0</v>
      </c>
      <c r="L601">
        <v>65</v>
      </c>
      <c r="M601">
        <v>58</v>
      </c>
      <c r="N601">
        <v>7</v>
      </c>
      <c r="O601">
        <v>8</v>
      </c>
      <c r="P601">
        <v>0.33766203703703707</v>
      </c>
      <c r="Q601">
        <v>0.30416666666666664</v>
      </c>
    </row>
    <row r="602" spans="2:17" hidden="1" x14ac:dyDescent="0.35">
      <c r="B602" s="64">
        <v>43313</v>
      </c>
      <c r="C602" s="64" t="s">
        <v>109</v>
      </c>
      <c r="D602" t="s">
        <v>58</v>
      </c>
      <c r="F602" t="s">
        <v>59</v>
      </c>
      <c r="G602" t="s">
        <v>60</v>
      </c>
      <c r="H602" t="s">
        <v>61</v>
      </c>
      <c r="I602">
        <v>411</v>
      </c>
      <c r="J602">
        <v>410</v>
      </c>
      <c r="K602">
        <v>4</v>
      </c>
      <c r="L602">
        <v>295</v>
      </c>
      <c r="M602">
        <v>185</v>
      </c>
      <c r="N602">
        <v>110</v>
      </c>
      <c r="O602">
        <v>142</v>
      </c>
      <c r="P602" s="65">
        <v>0.22166666666666668</v>
      </c>
      <c r="Q602" s="65">
        <v>0.21650462962962966</v>
      </c>
    </row>
    <row r="603" spans="2:17" hidden="1" x14ac:dyDescent="0.35">
      <c r="B603" s="64">
        <v>43313</v>
      </c>
      <c r="C603" s="64" t="s">
        <v>109</v>
      </c>
      <c r="D603" t="s">
        <v>62</v>
      </c>
      <c r="F603" t="s">
        <v>63</v>
      </c>
      <c r="G603" t="s">
        <v>60</v>
      </c>
      <c r="H603" t="s">
        <v>61</v>
      </c>
      <c r="I603">
        <v>427</v>
      </c>
      <c r="J603">
        <v>426</v>
      </c>
      <c r="K603">
        <v>4</v>
      </c>
      <c r="L603">
        <v>310</v>
      </c>
      <c r="M603">
        <v>211</v>
      </c>
      <c r="N603">
        <v>99</v>
      </c>
      <c r="O603">
        <v>32</v>
      </c>
      <c r="P603" s="65">
        <v>0.22166666666666668</v>
      </c>
      <c r="Q603" s="65">
        <v>0.29383101851851851</v>
      </c>
    </row>
    <row r="604" spans="2:17" hidden="1" x14ac:dyDescent="0.35">
      <c r="B604" s="64">
        <v>43313</v>
      </c>
      <c r="C604" s="64" t="s">
        <v>109</v>
      </c>
      <c r="D604" t="s">
        <v>64</v>
      </c>
      <c r="F604" t="s">
        <v>65</v>
      </c>
      <c r="G604" t="s">
        <v>60</v>
      </c>
      <c r="H604" t="s">
        <v>61</v>
      </c>
      <c r="I604">
        <v>144</v>
      </c>
      <c r="J604">
        <v>144</v>
      </c>
      <c r="K604">
        <v>1</v>
      </c>
      <c r="L604">
        <v>114</v>
      </c>
      <c r="M604">
        <v>70</v>
      </c>
      <c r="N604">
        <v>44</v>
      </c>
      <c r="O604">
        <v>22</v>
      </c>
      <c r="P604" s="65">
        <v>0.17033564814814817</v>
      </c>
      <c r="Q604" s="65">
        <v>9.5497685185185185E-2</v>
      </c>
    </row>
    <row r="605" spans="2:17" hidden="1" x14ac:dyDescent="0.35">
      <c r="B605" s="64">
        <v>43313</v>
      </c>
      <c r="C605" s="64" t="s">
        <v>109</v>
      </c>
      <c r="D605" t="s">
        <v>66</v>
      </c>
      <c r="F605" t="s">
        <v>67</v>
      </c>
      <c r="G605" t="s">
        <v>60</v>
      </c>
      <c r="H605" t="s">
        <v>61</v>
      </c>
      <c r="I605">
        <v>139</v>
      </c>
      <c r="J605">
        <v>139</v>
      </c>
      <c r="K605">
        <v>1</v>
      </c>
      <c r="L605">
        <v>108</v>
      </c>
      <c r="M605">
        <v>104</v>
      </c>
      <c r="N605">
        <v>4</v>
      </c>
      <c r="O605">
        <v>27</v>
      </c>
      <c r="P605" s="65">
        <v>0.26633101851851854</v>
      </c>
      <c r="Q605" s="65">
        <v>0.13483796296296297</v>
      </c>
    </row>
    <row r="606" spans="2:17" hidden="1" x14ac:dyDescent="0.35">
      <c r="B606" s="64">
        <v>43313</v>
      </c>
      <c r="C606" s="64" t="s">
        <v>109</v>
      </c>
      <c r="D606" t="s">
        <v>68</v>
      </c>
      <c r="F606" t="s">
        <v>69</v>
      </c>
      <c r="G606" t="s">
        <v>60</v>
      </c>
      <c r="H606" t="s">
        <v>61</v>
      </c>
      <c r="I606">
        <v>150</v>
      </c>
      <c r="J606">
        <v>150</v>
      </c>
      <c r="K606">
        <v>3</v>
      </c>
      <c r="L606">
        <v>106</v>
      </c>
      <c r="M606">
        <v>53</v>
      </c>
      <c r="N606">
        <v>53</v>
      </c>
      <c r="O606">
        <v>10</v>
      </c>
      <c r="P606" s="65">
        <v>0.21283564814814815</v>
      </c>
      <c r="Q606" s="65">
        <v>0.12666666666666668</v>
      </c>
    </row>
    <row r="607" spans="2:17" hidden="1" x14ac:dyDescent="0.35">
      <c r="B607" s="64">
        <v>43313</v>
      </c>
      <c r="C607" s="64" t="s">
        <v>109</v>
      </c>
      <c r="D607" t="s">
        <v>70</v>
      </c>
      <c r="F607" t="s">
        <v>71</v>
      </c>
      <c r="G607" t="s">
        <v>60</v>
      </c>
      <c r="H607" t="s">
        <v>61</v>
      </c>
      <c r="I607">
        <v>196</v>
      </c>
      <c r="J607">
        <v>196</v>
      </c>
      <c r="K607">
        <v>2</v>
      </c>
      <c r="L607">
        <v>128</v>
      </c>
      <c r="M607">
        <v>87</v>
      </c>
      <c r="N607">
        <v>41</v>
      </c>
      <c r="O607">
        <v>22</v>
      </c>
      <c r="P607" s="65">
        <v>0.30233796296296295</v>
      </c>
      <c r="Q607" s="65">
        <v>0.21133101851851852</v>
      </c>
    </row>
    <row r="608" spans="2:17" hidden="1" x14ac:dyDescent="0.35">
      <c r="B608" s="64">
        <v>43313</v>
      </c>
      <c r="C608" s="64" t="s">
        <v>109</v>
      </c>
      <c r="D608" t="s">
        <v>72</v>
      </c>
      <c r="F608" t="s">
        <v>73</v>
      </c>
      <c r="G608" t="s">
        <v>60</v>
      </c>
      <c r="H608" t="s">
        <v>61</v>
      </c>
      <c r="I608">
        <v>717</v>
      </c>
      <c r="J608">
        <v>716</v>
      </c>
      <c r="K608">
        <v>5</v>
      </c>
      <c r="L608">
        <v>369</v>
      </c>
      <c r="M608">
        <v>259</v>
      </c>
      <c r="N608">
        <v>110</v>
      </c>
      <c r="O608">
        <v>137</v>
      </c>
      <c r="P608" s="65">
        <v>0.25849537037037035</v>
      </c>
      <c r="Q608" s="65">
        <v>0.16749999999999998</v>
      </c>
    </row>
    <row r="609" spans="2:17" hidden="1" x14ac:dyDescent="0.35">
      <c r="B609" s="64">
        <v>43313</v>
      </c>
      <c r="C609" s="64" t="s">
        <v>109</v>
      </c>
      <c r="D609" t="s">
        <v>74</v>
      </c>
      <c r="F609" t="s">
        <v>75</v>
      </c>
      <c r="G609" t="s">
        <v>60</v>
      </c>
      <c r="H609" t="s">
        <v>61</v>
      </c>
      <c r="I609">
        <v>272</v>
      </c>
      <c r="J609">
        <v>272</v>
      </c>
      <c r="K609">
        <v>0</v>
      </c>
      <c r="L609">
        <v>240</v>
      </c>
      <c r="M609">
        <v>119</v>
      </c>
      <c r="N609">
        <v>121</v>
      </c>
      <c r="O609">
        <v>36</v>
      </c>
      <c r="P609" s="65">
        <v>0.25</v>
      </c>
      <c r="Q609" s="65">
        <v>0.17682870370370371</v>
      </c>
    </row>
    <row r="610" spans="2:17" hidden="1" x14ac:dyDescent="0.35">
      <c r="B610" s="64">
        <v>43313</v>
      </c>
      <c r="C610" s="64" t="s">
        <v>109</v>
      </c>
      <c r="D610" t="s">
        <v>76</v>
      </c>
      <c r="F610" t="s">
        <v>77</v>
      </c>
      <c r="G610" t="s">
        <v>60</v>
      </c>
      <c r="H610" t="s">
        <v>61</v>
      </c>
      <c r="I610">
        <v>22</v>
      </c>
      <c r="J610">
        <v>22</v>
      </c>
      <c r="K610">
        <v>1</v>
      </c>
      <c r="L610">
        <v>17</v>
      </c>
      <c r="M610">
        <v>12</v>
      </c>
      <c r="N610">
        <v>5</v>
      </c>
      <c r="O610">
        <v>2</v>
      </c>
      <c r="P610" s="65">
        <v>0.25400462962962961</v>
      </c>
      <c r="Q610" s="65">
        <v>0.79166666666666663</v>
      </c>
    </row>
    <row r="611" spans="2:17" hidden="1" x14ac:dyDescent="0.35">
      <c r="B611" s="64">
        <v>43313</v>
      </c>
      <c r="C611" s="64" t="s">
        <v>109</v>
      </c>
      <c r="D611" t="s">
        <v>78</v>
      </c>
      <c r="F611" t="s">
        <v>79</v>
      </c>
      <c r="G611" t="s">
        <v>60</v>
      </c>
      <c r="H611" t="s">
        <v>61</v>
      </c>
      <c r="I611">
        <v>88</v>
      </c>
      <c r="J611">
        <v>87</v>
      </c>
      <c r="K611">
        <v>1</v>
      </c>
      <c r="L611">
        <v>76</v>
      </c>
      <c r="M611">
        <v>29</v>
      </c>
      <c r="N611">
        <v>47</v>
      </c>
      <c r="O611">
        <v>8</v>
      </c>
      <c r="P611" s="65">
        <v>0.1393287037037037</v>
      </c>
      <c r="Q611" s="65">
        <v>0.125</v>
      </c>
    </row>
    <row r="612" spans="2:17" hidden="1" x14ac:dyDescent="0.35">
      <c r="B612" s="64">
        <v>43313</v>
      </c>
      <c r="C612" s="64" t="s">
        <v>109</v>
      </c>
      <c r="D612" t="s">
        <v>80</v>
      </c>
      <c r="F612" t="s">
        <v>81</v>
      </c>
      <c r="G612" t="s">
        <v>60</v>
      </c>
      <c r="H612" t="s">
        <v>61</v>
      </c>
      <c r="I612">
        <v>266</v>
      </c>
      <c r="J612">
        <v>266</v>
      </c>
      <c r="K612">
        <v>9</v>
      </c>
      <c r="L612">
        <v>185</v>
      </c>
      <c r="M612">
        <v>93</v>
      </c>
      <c r="N612">
        <v>92</v>
      </c>
      <c r="O612">
        <v>21</v>
      </c>
      <c r="P612" s="65">
        <v>0.17900462962962962</v>
      </c>
      <c r="Q612" s="65">
        <v>0.29166666666666669</v>
      </c>
    </row>
    <row r="613" spans="2:17" x14ac:dyDescent="0.35">
      <c r="B613" s="64">
        <v>43313</v>
      </c>
      <c r="C613" s="64" t="s">
        <v>109</v>
      </c>
      <c r="D613" t="s">
        <v>82</v>
      </c>
      <c r="F613" t="s">
        <v>83</v>
      </c>
      <c r="G613" t="s">
        <v>60</v>
      </c>
      <c r="H613" t="s">
        <v>61</v>
      </c>
      <c r="I613">
        <v>220</v>
      </c>
      <c r="J613">
        <v>220</v>
      </c>
      <c r="K613">
        <v>3</v>
      </c>
      <c r="L613">
        <v>186</v>
      </c>
      <c r="M613">
        <v>159</v>
      </c>
      <c r="N613">
        <v>27</v>
      </c>
      <c r="O613">
        <v>12</v>
      </c>
      <c r="P613" s="65">
        <v>0.34166666666666662</v>
      </c>
      <c r="Q613" s="65">
        <v>0.33883101851851855</v>
      </c>
    </row>
    <row r="614" spans="2:17" hidden="1" x14ac:dyDescent="0.35">
      <c r="B614" s="64">
        <v>43313</v>
      </c>
      <c r="C614" s="64" t="s">
        <v>109</v>
      </c>
      <c r="D614" t="s">
        <v>84</v>
      </c>
      <c r="F614" t="s">
        <v>85</v>
      </c>
      <c r="G614" t="s">
        <v>60</v>
      </c>
      <c r="H614" t="s">
        <v>61</v>
      </c>
      <c r="I614">
        <v>100</v>
      </c>
      <c r="J614">
        <v>100</v>
      </c>
      <c r="K614">
        <v>0</v>
      </c>
      <c r="L614">
        <v>77</v>
      </c>
      <c r="M614">
        <v>63</v>
      </c>
      <c r="N614">
        <v>14</v>
      </c>
      <c r="O614">
        <v>14</v>
      </c>
      <c r="P614" s="65">
        <v>0.17317129629629632</v>
      </c>
      <c r="Q614" s="65">
        <v>0.17016203703703703</v>
      </c>
    </row>
    <row r="615" spans="2:17" hidden="1" x14ac:dyDescent="0.35">
      <c r="B615" s="64">
        <v>43313</v>
      </c>
      <c r="C615" s="64" t="s">
        <v>109</v>
      </c>
      <c r="D615" t="s">
        <v>86</v>
      </c>
      <c r="F615" t="s">
        <v>87</v>
      </c>
      <c r="G615" t="s">
        <v>60</v>
      </c>
      <c r="H615" t="s">
        <v>61</v>
      </c>
      <c r="I615">
        <v>182</v>
      </c>
      <c r="J615">
        <v>182</v>
      </c>
      <c r="K615">
        <v>2</v>
      </c>
      <c r="L615">
        <v>148</v>
      </c>
      <c r="M615">
        <v>99</v>
      </c>
      <c r="N615">
        <v>49</v>
      </c>
      <c r="O615">
        <v>20</v>
      </c>
      <c r="P615" s="65">
        <v>0.25233796296296296</v>
      </c>
      <c r="Q615" s="65">
        <v>0.17583333333333331</v>
      </c>
    </row>
    <row r="616" spans="2:17" hidden="1" x14ac:dyDescent="0.35">
      <c r="B616" s="64">
        <v>43313</v>
      </c>
      <c r="C616" s="64" t="s">
        <v>109</v>
      </c>
      <c r="D616" t="s">
        <v>88</v>
      </c>
      <c r="F616" t="s">
        <v>89</v>
      </c>
      <c r="G616" t="s">
        <v>60</v>
      </c>
      <c r="H616" t="s">
        <v>61</v>
      </c>
      <c r="I616">
        <v>61</v>
      </c>
      <c r="J616">
        <v>61</v>
      </c>
      <c r="K616">
        <v>2</v>
      </c>
      <c r="L616">
        <v>48</v>
      </c>
      <c r="M616">
        <v>40</v>
      </c>
      <c r="N616">
        <v>8</v>
      </c>
      <c r="O616">
        <v>4</v>
      </c>
      <c r="P616" s="65">
        <v>0.38366898148148149</v>
      </c>
      <c r="Q616" s="65">
        <v>0.17083333333333331</v>
      </c>
    </row>
    <row r="617" spans="2:17" hidden="1" x14ac:dyDescent="0.35">
      <c r="B617" s="64">
        <v>43313</v>
      </c>
      <c r="C617" s="64" t="s">
        <v>109</v>
      </c>
      <c r="D617" t="s">
        <v>90</v>
      </c>
      <c r="F617" t="s">
        <v>91</v>
      </c>
      <c r="G617" t="s">
        <v>60</v>
      </c>
      <c r="H617" t="s">
        <v>61</v>
      </c>
      <c r="I617">
        <v>224</v>
      </c>
      <c r="J617">
        <v>224</v>
      </c>
      <c r="K617">
        <v>2</v>
      </c>
      <c r="L617">
        <v>175</v>
      </c>
      <c r="M617">
        <v>145</v>
      </c>
      <c r="N617">
        <v>30</v>
      </c>
      <c r="O617">
        <v>20</v>
      </c>
      <c r="P617" s="65">
        <v>0.29583333333333334</v>
      </c>
      <c r="Q617" s="65">
        <v>0.29666666666666669</v>
      </c>
    </row>
    <row r="618" spans="2:17" hidden="1" x14ac:dyDescent="0.35">
      <c r="B618" s="64">
        <v>43313</v>
      </c>
      <c r="C618" s="64" t="s">
        <v>109</v>
      </c>
      <c r="D618" t="s">
        <v>92</v>
      </c>
      <c r="F618" t="s">
        <v>93</v>
      </c>
      <c r="G618" t="s">
        <v>60</v>
      </c>
      <c r="H618" t="s">
        <v>61</v>
      </c>
      <c r="I618">
        <v>275</v>
      </c>
      <c r="J618">
        <v>275</v>
      </c>
      <c r="K618">
        <v>10</v>
      </c>
      <c r="L618">
        <v>191</v>
      </c>
      <c r="M618">
        <v>120</v>
      </c>
      <c r="N618">
        <v>71</v>
      </c>
      <c r="O618">
        <v>70</v>
      </c>
      <c r="P618" s="65">
        <v>0.30049768518518521</v>
      </c>
      <c r="Q618" s="65">
        <v>0.1338310185185185</v>
      </c>
    </row>
    <row r="619" spans="2:17" hidden="1" x14ac:dyDescent="0.35">
      <c r="B619" s="64">
        <v>43313</v>
      </c>
      <c r="C619" s="64" t="s">
        <v>109</v>
      </c>
      <c r="D619" t="s">
        <v>94</v>
      </c>
      <c r="F619" t="s">
        <v>95</v>
      </c>
      <c r="G619" t="s">
        <v>60</v>
      </c>
      <c r="H619" t="s">
        <v>61</v>
      </c>
      <c r="I619">
        <v>129</v>
      </c>
      <c r="J619">
        <v>129</v>
      </c>
      <c r="K619">
        <v>0</v>
      </c>
      <c r="L619">
        <v>113</v>
      </c>
      <c r="M619">
        <v>47</v>
      </c>
      <c r="N619">
        <v>66</v>
      </c>
      <c r="O619">
        <v>22</v>
      </c>
      <c r="P619" s="65">
        <v>0.25400462962962961</v>
      </c>
      <c r="Q619" s="65">
        <v>0.13416666666666668</v>
      </c>
    </row>
    <row r="620" spans="2:17" hidden="1" x14ac:dyDescent="0.35">
      <c r="B620" s="64">
        <v>43313</v>
      </c>
      <c r="C620" s="64" t="s">
        <v>109</v>
      </c>
      <c r="D620" t="s">
        <v>96</v>
      </c>
      <c r="F620" t="s">
        <v>97</v>
      </c>
      <c r="G620" t="s">
        <v>60</v>
      </c>
      <c r="H620" t="s">
        <v>61</v>
      </c>
      <c r="I620">
        <v>179</v>
      </c>
      <c r="J620">
        <v>179</v>
      </c>
      <c r="K620">
        <v>0</v>
      </c>
      <c r="L620">
        <v>156</v>
      </c>
      <c r="M620">
        <v>96</v>
      </c>
      <c r="N620">
        <v>60</v>
      </c>
      <c r="O620">
        <v>17</v>
      </c>
      <c r="P620" s="65">
        <v>0.21866898148148148</v>
      </c>
      <c r="Q620" s="65">
        <v>0.13483796296296297</v>
      </c>
    </row>
    <row r="621" spans="2:17" hidden="1" x14ac:dyDescent="0.35">
      <c r="B621" s="64">
        <v>43313</v>
      </c>
      <c r="C621" s="64" t="s">
        <v>109</v>
      </c>
      <c r="D621" t="s">
        <v>98</v>
      </c>
      <c r="F621" t="s">
        <v>99</v>
      </c>
      <c r="G621" t="s">
        <v>60</v>
      </c>
      <c r="H621" t="s">
        <v>61</v>
      </c>
      <c r="I621">
        <v>375</v>
      </c>
      <c r="J621">
        <v>375</v>
      </c>
      <c r="K621">
        <v>2</v>
      </c>
      <c r="L621">
        <v>288</v>
      </c>
      <c r="M621">
        <v>232</v>
      </c>
      <c r="N621">
        <v>56</v>
      </c>
      <c r="O621">
        <v>51</v>
      </c>
      <c r="P621" s="65">
        <v>0.29200231481481481</v>
      </c>
      <c r="Q621" s="65">
        <v>0.12950231481481481</v>
      </c>
    </row>
    <row r="622" spans="2:17" hidden="1" x14ac:dyDescent="0.35">
      <c r="B622" s="64">
        <v>43313</v>
      </c>
      <c r="C622" s="64" t="s">
        <v>109</v>
      </c>
      <c r="D622" t="s">
        <v>100</v>
      </c>
      <c r="F622" t="s">
        <v>101</v>
      </c>
      <c r="G622" t="s">
        <v>60</v>
      </c>
      <c r="H622" t="s">
        <v>61</v>
      </c>
      <c r="I622">
        <v>565</v>
      </c>
      <c r="J622">
        <v>565</v>
      </c>
      <c r="K622">
        <v>2</v>
      </c>
      <c r="L622">
        <v>448</v>
      </c>
      <c r="M622">
        <v>265</v>
      </c>
      <c r="N622">
        <v>183</v>
      </c>
      <c r="O622">
        <v>50</v>
      </c>
      <c r="P622" s="65">
        <v>0.17249999999999999</v>
      </c>
      <c r="Q622" s="65">
        <v>0.34366898148148151</v>
      </c>
    </row>
    <row r="623" spans="2:17" hidden="1" x14ac:dyDescent="0.35">
      <c r="B623" s="64">
        <v>43313</v>
      </c>
      <c r="C623" s="64" t="s">
        <v>109</v>
      </c>
      <c r="D623" t="s">
        <v>102</v>
      </c>
      <c r="F623" t="s">
        <v>103</v>
      </c>
      <c r="G623" t="s">
        <v>60</v>
      </c>
      <c r="H623" t="s">
        <v>61</v>
      </c>
      <c r="I623">
        <v>450</v>
      </c>
      <c r="J623">
        <v>446</v>
      </c>
      <c r="K623">
        <v>2</v>
      </c>
      <c r="L623">
        <v>234</v>
      </c>
      <c r="M623">
        <v>113</v>
      </c>
      <c r="N623">
        <v>121</v>
      </c>
      <c r="O623">
        <v>75</v>
      </c>
      <c r="P623" s="65">
        <v>0.25182870370370369</v>
      </c>
      <c r="Q623" s="65">
        <v>0.20849537037037036</v>
      </c>
    </row>
    <row r="624" spans="2:17" hidden="1" x14ac:dyDescent="0.35">
      <c r="B624" s="64">
        <v>43313</v>
      </c>
      <c r="C624" s="64" t="s">
        <v>109</v>
      </c>
      <c r="D624" t="s">
        <v>104</v>
      </c>
      <c r="F624" t="s">
        <v>105</v>
      </c>
      <c r="G624" t="s">
        <v>60</v>
      </c>
      <c r="H624" t="s">
        <v>61</v>
      </c>
      <c r="I624">
        <v>7</v>
      </c>
      <c r="J624">
        <v>7</v>
      </c>
      <c r="K624">
        <v>0</v>
      </c>
      <c r="L624">
        <v>3</v>
      </c>
      <c r="M624">
        <v>1</v>
      </c>
      <c r="N624">
        <v>2</v>
      </c>
      <c r="O624">
        <v>1</v>
      </c>
      <c r="P624" s="65">
        <v>0.26116898148148149</v>
      </c>
      <c r="Q624" s="65">
        <v>0.29166666666666669</v>
      </c>
    </row>
    <row r="625" spans="2:17" hidden="1" x14ac:dyDescent="0.35">
      <c r="B625" s="64">
        <v>43313</v>
      </c>
      <c r="C625" s="64" t="s">
        <v>109</v>
      </c>
      <c r="D625" t="s">
        <v>106</v>
      </c>
      <c r="F625" t="s">
        <v>107</v>
      </c>
      <c r="G625" t="s">
        <v>60</v>
      </c>
      <c r="H625" t="s">
        <v>61</v>
      </c>
      <c r="I625">
        <v>121</v>
      </c>
      <c r="J625">
        <v>121</v>
      </c>
      <c r="K625">
        <v>1</v>
      </c>
      <c r="L625">
        <v>97</v>
      </c>
      <c r="M625">
        <v>75</v>
      </c>
      <c r="N625">
        <v>22</v>
      </c>
      <c r="O625">
        <v>14</v>
      </c>
      <c r="P625" s="65">
        <v>0.22416666666666665</v>
      </c>
      <c r="Q625" s="65">
        <v>0.16666666666666666</v>
      </c>
    </row>
    <row r="626" spans="2:17" hidden="1" x14ac:dyDescent="0.35">
      <c r="B626" s="64">
        <v>43344</v>
      </c>
      <c r="C626" s="64" t="s">
        <v>109</v>
      </c>
      <c r="D626" t="s">
        <v>58</v>
      </c>
      <c r="F626" t="s">
        <v>59</v>
      </c>
      <c r="G626" t="s">
        <v>60</v>
      </c>
      <c r="H626" t="s">
        <v>61</v>
      </c>
      <c r="I626">
        <v>359</v>
      </c>
      <c r="J626">
        <v>359</v>
      </c>
      <c r="K626">
        <v>2</v>
      </c>
      <c r="L626">
        <v>173</v>
      </c>
      <c r="M626">
        <v>138</v>
      </c>
      <c r="N626">
        <v>35</v>
      </c>
      <c r="O626">
        <v>117</v>
      </c>
      <c r="P626" s="65">
        <v>0.29200231481481481</v>
      </c>
      <c r="Q626" s="65">
        <v>0.25799768518518518</v>
      </c>
    </row>
    <row r="627" spans="2:17" hidden="1" x14ac:dyDescent="0.35">
      <c r="B627" s="64">
        <v>43344</v>
      </c>
      <c r="C627" s="64" t="s">
        <v>109</v>
      </c>
      <c r="D627" t="s">
        <v>62</v>
      </c>
      <c r="F627" t="s">
        <v>63</v>
      </c>
      <c r="G627" t="s">
        <v>60</v>
      </c>
      <c r="H627" t="s">
        <v>61</v>
      </c>
      <c r="I627">
        <v>440</v>
      </c>
      <c r="J627">
        <v>440</v>
      </c>
      <c r="K627">
        <v>3</v>
      </c>
      <c r="L627">
        <v>414</v>
      </c>
      <c r="M627">
        <v>255</v>
      </c>
      <c r="N627">
        <v>159</v>
      </c>
      <c r="O627">
        <v>35</v>
      </c>
      <c r="P627" s="65">
        <v>0.26099537037037041</v>
      </c>
      <c r="Q627" s="65">
        <v>0.25383101851851853</v>
      </c>
    </row>
    <row r="628" spans="2:17" hidden="1" x14ac:dyDescent="0.35">
      <c r="B628" s="64">
        <v>43344</v>
      </c>
      <c r="C628" s="64" t="s">
        <v>109</v>
      </c>
      <c r="D628" t="s">
        <v>64</v>
      </c>
      <c r="F628" t="s">
        <v>65</v>
      </c>
      <c r="G628" t="s">
        <v>60</v>
      </c>
      <c r="H628" t="s">
        <v>61</v>
      </c>
      <c r="I628">
        <v>298</v>
      </c>
      <c r="J628">
        <v>298</v>
      </c>
      <c r="K628">
        <v>2</v>
      </c>
      <c r="L628">
        <v>227</v>
      </c>
      <c r="M628">
        <v>91</v>
      </c>
      <c r="N628">
        <v>136</v>
      </c>
      <c r="O628">
        <v>58</v>
      </c>
      <c r="P628" s="65">
        <v>0.13733796296296297</v>
      </c>
      <c r="Q628" s="65">
        <v>0.13799768518518518</v>
      </c>
    </row>
    <row r="629" spans="2:17" hidden="1" x14ac:dyDescent="0.35">
      <c r="B629" s="64">
        <v>43344</v>
      </c>
      <c r="C629" s="64" t="s">
        <v>109</v>
      </c>
      <c r="D629" t="s">
        <v>66</v>
      </c>
      <c r="F629" t="s">
        <v>67</v>
      </c>
      <c r="G629" t="s">
        <v>60</v>
      </c>
      <c r="H629" t="s">
        <v>61</v>
      </c>
      <c r="I629">
        <v>124</v>
      </c>
      <c r="J629">
        <v>124</v>
      </c>
      <c r="K629">
        <v>2</v>
      </c>
      <c r="L629">
        <v>104</v>
      </c>
      <c r="M629">
        <v>98</v>
      </c>
      <c r="N629">
        <v>6</v>
      </c>
      <c r="O629">
        <v>21</v>
      </c>
      <c r="P629" s="65">
        <v>0.21849537037037037</v>
      </c>
      <c r="Q629" s="65">
        <v>0.30116898148148147</v>
      </c>
    </row>
    <row r="630" spans="2:17" hidden="1" x14ac:dyDescent="0.35">
      <c r="B630" s="64">
        <v>43344</v>
      </c>
      <c r="C630" s="64" t="s">
        <v>109</v>
      </c>
      <c r="D630" t="s">
        <v>68</v>
      </c>
      <c r="F630" t="s">
        <v>69</v>
      </c>
      <c r="G630" t="s">
        <v>60</v>
      </c>
      <c r="H630" t="s">
        <v>61</v>
      </c>
      <c r="I630">
        <v>148</v>
      </c>
      <c r="J630">
        <v>148</v>
      </c>
      <c r="K630">
        <v>3</v>
      </c>
      <c r="L630">
        <v>148</v>
      </c>
      <c r="M630">
        <v>92</v>
      </c>
      <c r="N630">
        <v>56</v>
      </c>
      <c r="O630">
        <v>23</v>
      </c>
      <c r="P630" s="65">
        <v>0.29450231481481481</v>
      </c>
      <c r="Q630" s="65">
        <v>0.16950231481481481</v>
      </c>
    </row>
    <row r="631" spans="2:17" hidden="1" x14ac:dyDescent="0.35">
      <c r="B631" s="64">
        <v>43344</v>
      </c>
      <c r="C631" s="64" t="s">
        <v>109</v>
      </c>
      <c r="D631" t="s">
        <v>70</v>
      </c>
      <c r="F631" t="s">
        <v>71</v>
      </c>
      <c r="G631" t="s">
        <v>60</v>
      </c>
      <c r="H631" t="s">
        <v>61</v>
      </c>
      <c r="I631">
        <v>195</v>
      </c>
      <c r="J631">
        <v>195</v>
      </c>
      <c r="K631">
        <v>7</v>
      </c>
      <c r="L631">
        <v>182</v>
      </c>
      <c r="M631">
        <v>90</v>
      </c>
      <c r="N631">
        <v>92</v>
      </c>
      <c r="O631">
        <v>32</v>
      </c>
      <c r="P631" s="65">
        <v>0.26466435185185183</v>
      </c>
      <c r="Q631" s="65">
        <v>0.22033564814814813</v>
      </c>
    </row>
    <row r="632" spans="2:17" hidden="1" x14ac:dyDescent="0.35">
      <c r="B632" s="64">
        <v>43344</v>
      </c>
      <c r="C632" s="64" t="s">
        <v>109</v>
      </c>
      <c r="D632" t="s">
        <v>72</v>
      </c>
      <c r="F632" t="s">
        <v>73</v>
      </c>
      <c r="G632" t="s">
        <v>60</v>
      </c>
      <c r="H632" t="s">
        <v>61</v>
      </c>
      <c r="I632">
        <v>1007</v>
      </c>
      <c r="J632">
        <v>1006</v>
      </c>
      <c r="K632">
        <v>2</v>
      </c>
      <c r="L632">
        <v>790</v>
      </c>
      <c r="M632">
        <v>657</v>
      </c>
      <c r="N632">
        <v>133</v>
      </c>
      <c r="O632">
        <v>275</v>
      </c>
      <c r="P632" s="65">
        <v>0.30200231481481482</v>
      </c>
      <c r="Q632" s="65">
        <v>0.16700231481481484</v>
      </c>
    </row>
    <row r="633" spans="2:17" hidden="1" x14ac:dyDescent="0.35">
      <c r="B633" s="64">
        <v>43344</v>
      </c>
      <c r="C633" s="64" t="s">
        <v>109</v>
      </c>
      <c r="D633" t="s">
        <v>74</v>
      </c>
      <c r="F633" t="s">
        <v>75</v>
      </c>
      <c r="G633" t="s">
        <v>60</v>
      </c>
      <c r="H633" t="s">
        <v>61</v>
      </c>
      <c r="I633">
        <v>264</v>
      </c>
      <c r="J633">
        <v>264</v>
      </c>
      <c r="K633">
        <v>0</v>
      </c>
      <c r="L633">
        <v>215</v>
      </c>
      <c r="M633">
        <v>95</v>
      </c>
      <c r="N633">
        <v>120</v>
      </c>
      <c r="O633">
        <v>26</v>
      </c>
      <c r="P633" s="65">
        <v>0.18133101851851852</v>
      </c>
      <c r="Q633" s="65">
        <v>0.1270023148148148</v>
      </c>
    </row>
    <row r="634" spans="2:17" hidden="1" x14ac:dyDescent="0.35">
      <c r="B634" s="64">
        <v>43344</v>
      </c>
      <c r="C634" s="64" t="s">
        <v>109</v>
      </c>
      <c r="D634" t="s">
        <v>76</v>
      </c>
      <c r="F634" t="s">
        <v>77</v>
      </c>
      <c r="G634" t="s">
        <v>60</v>
      </c>
      <c r="H634" t="s">
        <v>61</v>
      </c>
      <c r="I634">
        <v>36</v>
      </c>
      <c r="J634">
        <v>36</v>
      </c>
      <c r="K634">
        <v>2</v>
      </c>
      <c r="L634">
        <v>22</v>
      </c>
      <c r="M634">
        <v>9</v>
      </c>
      <c r="N634">
        <v>13</v>
      </c>
      <c r="O634">
        <v>7</v>
      </c>
      <c r="P634" s="65">
        <v>0.26283564814814814</v>
      </c>
      <c r="Q634" s="65">
        <v>5.3495370370370367E-2</v>
      </c>
    </row>
    <row r="635" spans="2:17" hidden="1" x14ac:dyDescent="0.35">
      <c r="B635" s="64">
        <v>43344</v>
      </c>
      <c r="C635" s="64" t="s">
        <v>109</v>
      </c>
      <c r="D635" t="s">
        <v>78</v>
      </c>
      <c r="F635" t="s">
        <v>79</v>
      </c>
      <c r="G635" t="s">
        <v>60</v>
      </c>
      <c r="H635" t="s">
        <v>61</v>
      </c>
      <c r="I635">
        <v>130</v>
      </c>
      <c r="J635">
        <v>129</v>
      </c>
      <c r="K635">
        <v>0</v>
      </c>
      <c r="L635">
        <v>92</v>
      </c>
      <c r="M635">
        <v>32</v>
      </c>
      <c r="N635">
        <v>60</v>
      </c>
      <c r="O635">
        <v>22</v>
      </c>
      <c r="P635" s="65">
        <v>0.13900462962962964</v>
      </c>
      <c r="Q635" s="65">
        <v>0.18182870370370371</v>
      </c>
    </row>
    <row r="636" spans="2:17" hidden="1" x14ac:dyDescent="0.35">
      <c r="B636" s="64">
        <v>43344</v>
      </c>
      <c r="C636" s="64" t="s">
        <v>109</v>
      </c>
      <c r="D636" t="s">
        <v>80</v>
      </c>
      <c r="F636" t="s">
        <v>81</v>
      </c>
      <c r="G636" t="s">
        <v>60</v>
      </c>
      <c r="H636" t="s">
        <v>61</v>
      </c>
      <c r="I636">
        <v>312</v>
      </c>
      <c r="J636">
        <v>310</v>
      </c>
      <c r="K636">
        <v>5</v>
      </c>
      <c r="L636">
        <v>280</v>
      </c>
      <c r="M636">
        <v>205</v>
      </c>
      <c r="N636">
        <v>75</v>
      </c>
      <c r="O636">
        <v>40</v>
      </c>
      <c r="P636" s="65">
        <v>0.3066666666666667</v>
      </c>
      <c r="Q636" s="65">
        <v>0.21166666666666667</v>
      </c>
    </row>
    <row r="637" spans="2:17" x14ac:dyDescent="0.35">
      <c r="B637" s="64">
        <v>43344</v>
      </c>
      <c r="C637" s="64" t="s">
        <v>109</v>
      </c>
      <c r="D637" t="s">
        <v>82</v>
      </c>
      <c r="F637" t="s">
        <v>83</v>
      </c>
      <c r="G637" t="s">
        <v>60</v>
      </c>
      <c r="H637" t="s">
        <v>61</v>
      </c>
      <c r="I637">
        <v>257</v>
      </c>
      <c r="J637">
        <v>257</v>
      </c>
      <c r="K637">
        <v>0</v>
      </c>
      <c r="L637">
        <v>227</v>
      </c>
      <c r="M637">
        <v>196</v>
      </c>
      <c r="N637">
        <v>31</v>
      </c>
      <c r="O637">
        <v>28</v>
      </c>
      <c r="P637" s="65">
        <v>0.29200231481481481</v>
      </c>
      <c r="Q637" s="65">
        <v>0.18266203703703701</v>
      </c>
    </row>
    <row r="638" spans="2:17" hidden="1" x14ac:dyDescent="0.35">
      <c r="B638" s="64">
        <v>43344</v>
      </c>
      <c r="C638" s="64" t="s">
        <v>109</v>
      </c>
      <c r="D638" t="s">
        <v>84</v>
      </c>
      <c r="F638" t="s">
        <v>85</v>
      </c>
      <c r="G638" t="s">
        <v>60</v>
      </c>
      <c r="H638" t="s">
        <v>61</v>
      </c>
      <c r="I638">
        <v>163</v>
      </c>
      <c r="J638">
        <v>163</v>
      </c>
      <c r="K638">
        <v>1</v>
      </c>
      <c r="L638">
        <v>133</v>
      </c>
      <c r="M638">
        <v>94</v>
      </c>
      <c r="N638">
        <v>39</v>
      </c>
      <c r="O638">
        <v>24</v>
      </c>
      <c r="P638" s="65">
        <v>0.21533564814814812</v>
      </c>
      <c r="Q638" s="65">
        <v>0.17432870370370371</v>
      </c>
    </row>
    <row r="639" spans="2:17" hidden="1" x14ac:dyDescent="0.35">
      <c r="B639" s="64">
        <v>43344</v>
      </c>
      <c r="C639" s="64" t="s">
        <v>109</v>
      </c>
      <c r="D639" t="s">
        <v>86</v>
      </c>
      <c r="F639" t="s">
        <v>87</v>
      </c>
      <c r="G639" t="s">
        <v>60</v>
      </c>
      <c r="H639" t="s">
        <v>61</v>
      </c>
      <c r="I639">
        <v>159</v>
      </c>
      <c r="J639">
        <v>159</v>
      </c>
      <c r="K639">
        <v>1</v>
      </c>
      <c r="L639">
        <v>131</v>
      </c>
      <c r="M639">
        <v>87</v>
      </c>
      <c r="N639">
        <v>44</v>
      </c>
      <c r="O639">
        <v>28</v>
      </c>
      <c r="P639" s="65">
        <v>0.26533564814814814</v>
      </c>
      <c r="Q639" s="65">
        <v>0.17849537037037036</v>
      </c>
    </row>
    <row r="640" spans="2:17" hidden="1" x14ac:dyDescent="0.35">
      <c r="B640" s="64">
        <v>43344</v>
      </c>
      <c r="C640" s="64" t="s">
        <v>109</v>
      </c>
      <c r="D640" t="s">
        <v>88</v>
      </c>
      <c r="F640" t="s">
        <v>89</v>
      </c>
      <c r="G640" t="s">
        <v>60</v>
      </c>
      <c r="H640" t="s">
        <v>61</v>
      </c>
      <c r="I640">
        <v>91</v>
      </c>
      <c r="J640">
        <v>91</v>
      </c>
      <c r="K640">
        <v>2</v>
      </c>
      <c r="L640">
        <v>66</v>
      </c>
      <c r="M640">
        <v>48</v>
      </c>
      <c r="N640">
        <v>18</v>
      </c>
      <c r="O640">
        <v>16</v>
      </c>
      <c r="P640" s="65">
        <v>0.30049768518518521</v>
      </c>
      <c r="Q640" s="65">
        <v>0.21883101851851852</v>
      </c>
    </row>
    <row r="641" spans="2:17" hidden="1" x14ac:dyDescent="0.35">
      <c r="B641" s="64">
        <v>43344</v>
      </c>
      <c r="C641" s="64" t="s">
        <v>109</v>
      </c>
      <c r="D641" t="s">
        <v>90</v>
      </c>
      <c r="F641" t="s">
        <v>91</v>
      </c>
      <c r="G641" t="s">
        <v>60</v>
      </c>
      <c r="H641" t="s">
        <v>61</v>
      </c>
      <c r="I641">
        <v>271</v>
      </c>
      <c r="J641">
        <v>271</v>
      </c>
      <c r="K641">
        <v>7</v>
      </c>
      <c r="L641">
        <v>231</v>
      </c>
      <c r="M641">
        <v>169</v>
      </c>
      <c r="N641">
        <v>62</v>
      </c>
      <c r="O641">
        <v>54</v>
      </c>
      <c r="P641" s="65">
        <v>0.29299768518518515</v>
      </c>
      <c r="Q641" s="65">
        <v>0.21983796296296296</v>
      </c>
    </row>
    <row r="642" spans="2:17" hidden="1" x14ac:dyDescent="0.35">
      <c r="B642" s="64">
        <v>43344</v>
      </c>
      <c r="C642" s="64" t="s">
        <v>109</v>
      </c>
      <c r="D642" t="s">
        <v>92</v>
      </c>
      <c r="F642" t="s">
        <v>93</v>
      </c>
      <c r="G642" t="s">
        <v>60</v>
      </c>
      <c r="H642" t="s">
        <v>61</v>
      </c>
      <c r="I642">
        <v>292</v>
      </c>
      <c r="J642">
        <v>292</v>
      </c>
      <c r="K642">
        <v>7</v>
      </c>
      <c r="L642">
        <v>224</v>
      </c>
      <c r="M642">
        <v>159</v>
      </c>
      <c r="N642">
        <v>65</v>
      </c>
      <c r="O642">
        <v>64</v>
      </c>
      <c r="P642" s="65">
        <v>0.29416666666666663</v>
      </c>
      <c r="Q642" s="65">
        <v>0.14116898148148149</v>
      </c>
    </row>
    <row r="643" spans="2:17" hidden="1" x14ac:dyDescent="0.35">
      <c r="B643" s="64">
        <v>43344</v>
      </c>
      <c r="C643" s="64" t="s">
        <v>109</v>
      </c>
      <c r="D643" t="s">
        <v>94</v>
      </c>
      <c r="F643" t="s">
        <v>95</v>
      </c>
      <c r="G643" t="s">
        <v>60</v>
      </c>
      <c r="H643" t="s">
        <v>61</v>
      </c>
      <c r="I643">
        <v>166</v>
      </c>
      <c r="J643">
        <v>166</v>
      </c>
      <c r="K643">
        <v>0</v>
      </c>
      <c r="L643">
        <v>105</v>
      </c>
      <c r="M643">
        <v>48</v>
      </c>
      <c r="N643">
        <v>57</v>
      </c>
      <c r="O643">
        <v>41</v>
      </c>
      <c r="P643" s="65">
        <v>0.17749999999999999</v>
      </c>
      <c r="Q643" s="65">
        <v>0.13400462962962964</v>
      </c>
    </row>
    <row r="644" spans="2:17" hidden="1" x14ac:dyDescent="0.35">
      <c r="B644" s="64">
        <v>43344</v>
      </c>
      <c r="C644" s="64" t="s">
        <v>109</v>
      </c>
      <c r="D644" t="s">
        <v>96</v>
      </c>
      <c r="F644" t="s">
        <v>97</v>
      </c>
      <c r="G644" t="s">
        <v>60</v>
      </c>
      <c r="H644" t="s">
        <v>61</v>
      </c>
      <c r="I644">
        <v>214</v>
      </c>
      <c r="J644">
        <v>214</v>
      </c>
      <c r="K644">
        <v>4</v>
      </c>
      <c r="L644">
        <v>185</v>
      </c>
      <c r="M644">
        <v>96</v>
      </c>
      <c r="N644">
        <v>89</v>
      </c>
      <c r="O644">
        <v>18</v>
      </c>
      <c r="P644" s="65">
        <v>0.21416666666666664</v>
      </c>
      <c r="Q644" s="65">
        <v>0.13883101851851851</v>
      </c>
    </row>
    <row r="645" spans="2:17" hidden="1" x14ac:dyDescent="0.35">
      <c r="B645" s="64">
        <v>43344</v>
      </c>
      <c r="C645" s="64" t="s">
        <v>109</v>
      </c>
      <c r="D645" t="s">
        <v>98</v>
      </c>
      <c r="F645" t="s">
        <v>99</v>
      </c>
      <c r="G645" t="s">
        <v>60</v>
      </c>
      <c r="H645" t="s">
        <v>61</v>
      </c>
      <c r="I645">
        <v>342</v>
      </c>
      <c r="J645">
        <v>342</v>
      </c>
      <c r="K645">
        <v>4</v>
      </c>
      <c r="L645">
        <v>293</v>
      </c>
      <c r="M645">
        <v>231</v>
      </c>
      <c r="N645">
        <v>62</v>
      </c>
      <c r="O645">
        <v>64</v>
      </c>
      <c r="P645" s="65">
        <v>0.33499999999999996</v>
      </c>
      <c r="Q645" s="65">
        <v>0.1825</v>
      </c>
    </row>
    <row r="646" spans="2:17" hidden="1" x14ac:dyDescent="0.35">
      <c r="B646" s="64">
        <v>43344</v>
      </c>
      <c r="C646" s="64" t="s">
        <v>109</v>
      </c>
      <c r="D646" t="s">
        <v>100</v>
      </c>
      <c r="F646" t="s">
        <v>101</v>
      </c>
      <c r="G646" t="s">
        <v>60</v>
      </c>
      <c r="H646" t="s">
        <v>61</v>
      </c>
      <c r="I646">
        <v>694</v>
      </c>
      <c r="J646">
        <v>692</v>
      </c>
      <c r="K646">
        <v>6</v>
      </c>
      <c r="L646">
        <v>596</v>
      </c>
      <c r="M646">
        <v>369</v>
      </c>
      <c r="N646">
        <v>227</v>
      </c>
      <c r="O646">
        <v>86</v>
      </c>
      <c r="P646" s="65">
        <v>0.22182870370370369</v>
      </c>
      <c r="Q646" s="65">
        <v>0.29783564814814817</v>
      </c>
    </row>
    <row r="647" spans="2:17" hidden="1" x14ac:dyDescent="0.35">
      <c r="B647" s="64">
        <v>43344</v>
      </c>
      <c r="C647" s="64" t="s">
        <v>109</v>
      </c>
      <c r="D647" t="s">
        <v>102</v>
      </c>
      <c r="F647" t="s">
        <v>103</v>
      </c>
      <c r="G647" t="s">
        <v>60</v>
      </c>
      <c r="H647" t="s">
        <v>61</v>
      </c>
      <c r="I647">
        <v>555</v>
      </c>
      <c r="J647">
        <v>549</v>
      </c>
      <c r="K647">
        <v>2</v>
      </c>
      <c r="L647">
        <v>420</v>
      </c>
      <c r="M647">
        <v>222</v>
      </c>
      <c r="N647">
        <v>198</v>
      </c>
      <c r="O647">
        <v>98</v>
      </c>
      <c r="P647" s="65">
        <v>0.29349537037037038</v>
      </c>
      <c r="Q647" s="65">
        <v>0.20983796296296298</v>
      </c>
    </row>
    <row r="648" spans="2:17" hidden="1" x14ac:dyDescent="0.35">
      <c r="B648" s="64">
        <v>43344</v>
      </c>
      <c r="C648" s="64" t="s">
        <v>109</v>
      </c>
      <c r="D648" t="s">
        <v>104</v>
      </c>
      <c r="F648" t="s">
        <v>105</v>
      </c>
      <c r="G648" t="s">
        <v>60</v>
      </c>
      <c r="H648" t="s">
        <v>61</v>
      </c>
      <c r="I648">
        <v>6</v>
      </c>
      <c r="J648">
        <v>6</v>
      </c>
      <c r="K648">
        <v>0</v>
      </c>
      <c r="L648">
        <v>4</v>
      </c>
      <c r="M648">
        <v>0</v>
      </c>
      <c r="N648">
        <v>4</v>
      </c>
      <c r="O648">
        <v>3</v>
      </c>
      <c r="P648" s="65">
        <v>0.54166666666666663</v>
      </c>
      <c r="Q648" s="65">
        <v>0.41666666666666669</v>
      </c>
    </row>
    <row r="649" spans="2:17" hidden="1" x14ac:dyDescent="0.35">
      <c r="B649" s="64">
        <v>43344</v>
      </c>
      <c r="C649" s="64" t="s">
        <v>109</v>
      </c>
      <c r="D649" t="s">
        <v>106</v>
      </c>
      <c r="F649" t="s">
        <v>107</v>
      </c>
      <c r="G649" t="s">
        <v>60</v>
      </c>
      <c r="H649" t="s">
        <v>61</v>
      </c>
      <c r="I649">
        <v>112</v>
      </c>
      <c r="J649">
        <v>111</v>
      </c>
      <c r="K649">
        <v>1</v>
      </c>
      <c r="L649">
        <v>86</v>
      </c>
      <c r="M649">
        <v>66</v>
      </c>
      <c r="N649">
        <v>20</v>
      </c>
      <c r="O649">
        <v>21</v>
      </c>
      <c r="P649" s="65">
        <v>0.3758333333333333</v>
      </c>
      <c r="Q649" s="65">
        <v>0.13299768518518518</v>
      </c>
    </row>
    <row r="650" spans="2:17" hidden="1" x14ac:dyDescent="0.35">
      <c r="B650" s="64">
        <v>43374</v>
      </c>
      <c r="C650" s="64" t="s">
        <v>109</v>
      </c>
      <c r="D650" t="s">
        <v>58</v>
      </c>
      <c r="F650" t="s">
        <v>59</v>
      </c>
      <c r="G650" t="s">
        <v>60</v>
      </c>
      <c r="H650" t="s">
        <v>61</v>
      </c>
      <c r="I650">
        <v>648</v>
      </c>
      <c r="J650">
        <v>648</v>
      </c>
      <c r="K650">
        <v>9</v>
      </c>
      <c r="L650">
        <v>459</v>
      </c>
      <c r="M650">
        <v>343</v>
      </c>
      <c r="N650">
        <v>116</v>
      </c>
      <c r="O650">
        <v>194</v>
      </c>
      <c r="P650">
        <v>0.26299768518518518</v>
      </c>
      <c r="Q650">
        <v>0.17900462962962962</v>
      </c>
    </row>
    <row r="651" spans="2:17" hidden="1" x14ac:dyDescent="0.35">
      <c r="B651" s="64">
        <v>43374</v>
      </c>
      <c r="C651" s="64" t="s">
        <v>109</v>
      </c>
      <c r="D651" t="s">
        <v>62</v>
      </c>
      <c r="F651" t="s">
        <v>63</v>
      </c>
      <c r="G651" t="s">
        <v>60</v>
      </c>
      <c r="H651" t="s">
        <v>61</v>
      </c>
      <c r="I651">
        <v>370</v>
      </c>
      <c r="J651">
        <v>370</v>
      </c>
      <c r="K651">
        <v>5</v>
      </c>
      <c r="L651">
        <v>330</v>
      </c>
      <c r="M651">
        <v>210</v>
      </c>
      <c r="N651">
        <v>120</v>
      </c>
      <c r="O651">
        <v>59</v>
      </c>
      <c r="P651">
        <v>0.33849537037037036</v>
      </c>
      <c r="Q651">
        <v>0.21450231481481483</v>
      </c>
    </row>
    <row r="652" spans="2:17" hidden="1" x14ac:dyDescent="0.35">
      <c r="B652" s="64">
        <v>43374</v>
      </c>
      <c r="C652" s="64" t="s">
        <v>109</v>
      </c>
      <c r="D652" t="s">
        <v>64</v>
      </c>
      <c r="F652" t="s">
        <v>65</v>
      </c>
      <c r="G652" t="s">
        <v>60</v>
      </c>
      <c r="H652" t="s">
        <v>61</v>
      </c>
      <c r="I652">
        <v>313</v>
      </c>
      <c r="J652">
        <v>313</v>
      </c>
      <c r="K652">
        <v>2</v>
      </c>
      <c r="L652">
        <v>278</v>
      </c>
      <c r="M652">
        <v>120</v>
      </c>
      <c r="N652">
        <v>158</v>
      </c>
      <c r="O652">
        <v>35</v>
      </c>
      <c r="P652">
        <v>0.13166666666666668</v>
      </c>
      <c r="Q652">
        <v>9.8171296296296298E-2</v>
      </c>
    </row>
    <row r="653" spans="2:17" hidden="1" x14ac:dyDescent="0.35">
      <c r="B653" s="64">
        <v>43374</v>
      </c>
      <c r="C653" s="64" t="s">
        <v>109</v>
      </c>
      <c r="D653" t="s">
        <v>66</v>
      </c>
      <c r="F653" t="s">
        <v>67</v>
      </c>
      <c r="G653" t="s">
        <v>60</v>
      </c>
      <c r="H653" t="s">
        <v>61</v>
      </c>
      <c r="I653">
        <v>188</v>
      </c>
      <c r="J653">
        <v>188</v>
      </c>
      <c r="K653">
        <v>0</v>
      </c>
      <c r="L653">
        <v>146</v>
      </c>
      <c r="M653">
        <v>136</v>
      </c>
      <c r="N653">
        <v>10</v>
      </c>
      <c r="O653">
        <v>28</v>
      </c>
      <c r="P653">
        <v>0.2508333333333333</v>
      </c>
      <c r="Q653">
        <v>0.13450231481481481</v>
      </c>
    </row>
    <row r="654" spans="2:17" hidden="1" x14ac:dyDescent="0.35">
      <c r="B654" s="64">
        <v>43374</v>
      </c>
      <c r="C654" s="64" t="s">
        <v>109</v>
      </c>
      <c r="D654" t="s">
        <v>68</v>
      </c>
      <c r="F654" t="s">
        <v>69</v>
      </c>
      <c r="G654" t="s">
        <v>60</v>
      </c>
      <c r="H654" t="s">
        <v>61</v>
      </c>
      <c r="I654">
        <v>188</v>
      </c>
      <c r="J654">
        <v>188</v>
      </c>
      <c r="K654">
        <v>0</v>
      </c>
      <c r="L654">
        <v>148</v>
      </c>
      <c r="M654">
        <v>58</v>
      </c>
      <c r="N654">
        <v>90</v>
      </c>
      <c r="O654">
        <v>16</v>
      </c>
      <c r="P654">
        <v>0.20932870370370371</v>
      </c>
      <c r="Q654">
        <v>0.16666666666666666</v>
      </c>
    </row>
    <row r="655" spans="2:17" hidden="1" x14ac:dyDescent="0.35">
      <c r="B655" s="64">
        <v>43374</v>
      </c>
      <c r="C655" s="64" t="s">
        <v>109</v>
      </c>
      <c r="D655" t="s">
        <v>70</v>
      </c>
      <c r="F655" t="s">
        <v>71</v>
      </c>
      <c r="G655" t="s">
        <v>60</v>
      </c>
      <c r="H655" t="s">
        <v>61</v>
      </c>
      <c r="I655">
        <v>223</v>
      </c>
      <c r="J655">
        <v>223</v>
      </c>
      <c r="K655">
        <v>3</v>
      </c>
      <c r="L655">
        <v>194</v>
      </c>
      <c r="M655">
        <v>98</v>
      </c>
      <c r="N655">
        <v>96</v>
      </c>
      <c r="O655">
        <v>42</v>
      </c>
      <c r="P655">
        <v>0.29616898148148146</v>
      </c>
      <c r="Q655">
        <v>0.16666666666666666</v>
      </c>
    </row>
    <row r="656" spans="2:17" hidden="1" x14ac:dyDescent="0.35">
      <c r="B656" s="64">
        <v>43374</v>
      </c>
      <c r="C656" s="64" t="s">
        <v>109</v>
      </c>
      <c r="D656" t="s">
        <v>72</v>
      </c>
      <c r="F656" t="s">
        <v>73</v>
      </c>
      <c r="G656" t="s">
        <v>60</v>
      </c>
      <c r="H656" t="s">
        <v>61</v>
      </c>
      <c r="I656">
        <v>970</v>
      </c>
      <c r="J656">
        <v>964</v>
      </c>
      <c r="K656">
        <v>7</v>
      </c>
      <c r="L656">
        <v>735</v>
      </c>
      <c r="M656">
        <v>519</v>
      </c>
      <c r="N656">
        <v>216</v>
      </c>
      <c r="O656">
        <v>284</v>
      </c>
      <c r="P656">
        <v>0.29266203703703703</v>
      </c>
      <c r="Q656">
        <v>0.13833333333333334</v>
      </c>
    </row>
    <row r="657" spans="2:17" hidden="1" x14ac:dyDescent="0.35">
      <c r="B657" s="64">
        <v>43374</v>
      </c>
      <c r="C657" s="64" t="s">
        <v>109</v>
      </c>
      <c r="D657" t="s">
        <v>74</v>
      </c>
      <c r="F657" t="s">
        <v>75</v>
      </c>
      <c r="G657" t="s">
        <v>60</v>
      </c>
      <c r="H657" t="s">
        <v>61</v>
      </c>
      <c r="I657">
        <v>642</v>
      </c>
      <c r="J657">
        <v>642</v>
      </c>
      <c r="K657">
        <v>0</v>
      </c>
      <c r="L657">
        <v>501</v>
      </c>
      <c r="M657">
        <v>157</v>
      </c>
      <c r="N657">
        <v>344</v>
      </c>
      <c r="O657">
        <v>27</v>
      </c>
      <c r="P657">
        <v>0.17599537037037039</v>
      </c>
      <c r="Q657">
        <v>9.8831018518518512E-2</v>
      </c>
    </row>
    <row r="658" spans="2:17" hidden="1" x14ac:dyDescent="0.35">
      <c r="B658" s="64">
        <v>43374</v>
      </c>
      <c r="C658" s="64" t="s">
        <v>109</v>
      </c>
      <c r="D658" t="s">
        <v>76</v>
      </c>
      <c r="F658" t="s">
        <v>77</v>
      </c>
      <c r="G658" t="s">
        <v>60</v>
      </c>
      <c r="H658" t="s">
        <v>61</v>
      </c>
      <c r="I658">
        <v>37</v>
      </c>
      <c r="J658">
        <v>37</v>
      </c>
      <c r="K658">
        <v>0</v>
      </c>
      <c r="L658">
        <v>32</v>
      </c>
      <c r="M658">
        <v>17</v>
      </c>
      <c r="N658">
        <v>15</v>
      </c>
      <c r="O658">
        <v>5</v>
      </c>
      <c r="P658">
        <v>0.21516203703703704</v>
      </c>
      <c r="Q658">
        <v>0.30166666666666669</v>
      </c>
    </row>
    <row r="659" spans="2:17" hidden="1" x14ac:dyDescent="0.35">
      <c r="B659" s="64">
        <v>43374</v>
      </c>
      <c r="C659" s="64" t="s">
        <v>109</v>
      </c>
      <c r="D659" t="s">
        <v>78</v>
      </c>
      <c r="F659" t="s">
        <v>79</v>
      </c>
      <c r="G659" t="s">
        <v>60</v>
      </c>
      <c r="H659" t="s">
        <v>61</v>
      </c>
      <c r="I659">
        <v>255</v>
      </c>
      <c r="J659">
        <v>254</v>
      </c>
      <c r="K659">
        <v>5</v>
      </c>
      <c r="L659">
        <v>228</v>
      </c>
      <c r="M659">
        <v>37</v>
      </c>
      <c r="N659">
        <v>191</v>
      </c>
      <c r="O659">
        <v>24</v>
      </c>
      <c r="P659">
        <v>9.3831018518518508E-2</v>
      </c>
      <c r="Q659">
        <v>0.21182870370370369</v>
      </c>
    </row>
    <row r="660" spans="2:17" hidden="1" x14ac:dyDescent="0.35">
      <c r="B660" s="64">
        <v>43374</v>
      </c>
      <c r="C660" s="64" t="s">
        <v>109</v>
      </c>
      <c r="D660" t="s">
        <v>80</v>
      </c>
      <c r="F660" t="s">
        <v>81</v>
      </c>
      <c r="G660" t="s">
        <v>60</v>
      </c>
      <c r="H660" t="s">
        <v>61</v>
      </c>
      <c r="I660">
        <v>232</v>
      </c>
      <c r="J660">
        <v>230</v>
      </c>
      <c r="K660">
        <v>3</v>
      </c>
      <c r="L660">
        <v>229</v>
      </c>
      <c r="M660">
        <v>136</v>
      </c>
      <c r="N660">
        <v>93</v>
      </c>
      <c r="O660">
        <v>31</v>
      </c>
      <c r="P660">
        <v>0.26366898148148149</v>
      </c>
      <c r="Q660">
        <v>0.17682870370370371</v>
      </c>
    </row>
    <row r="661" spans="2:17" x14ac:dyDescent="0.35">
      <c r="B661" s="64">
        <v>43374</v>
      </c>
      <c r="C661" s="64" t="s">
        <v>109</v>
      </c>
      <c r="D661" t="s">
        <v>82</v>
      </c>
      <c r="F661" t="s">
        <v>83</v>
      </c>
      <c r="G661" t="s">
        <v>60</v>
      </c>
      <c r="H661" t="s">
        <v>61</v>
      </c>
      <c r="I661">
        <v>306</v>
      </c>
      <c r="J661">
        <v>306</v>
      </c>
      <c r="K661">
        <v>1</v>
      </c>
      <c r="L661">
        <v>257</v>
      </c>
      <c r="M661">
        <v>204</v>
      </c>
      <c r="N661">
        <v>53</v>
      </c>
      <c r="O661">
        <v>39</v>
      </c>
      <c r="P661">
        <v>0.26549768518518518</v>
      </c>
      <c r="Q661">
        <v>0.21567129629629631</v>
      </c>
    </row>
    <row r="662" spans="2:17" hidden="1" x14ac:dyDescent="0.35">
      <c r="B662" s="64">
        <v>43374</v>
      </c>
      <c r="C662" s="64" t="s">
        <v>109</v>
      </c>
      <c r="D662" t="s">
        <v>84</v>
      </c>
      <c r="F662" t="s">
        <v>85</v>
      </c>
      <c r="G662" t="s">
        <v>60</v>
      </c>
      <c r="H662" t="s">
        <v>61</v>
      </c>
      <c r="I662">
        <v>243</v>
      </c>
      <c r="J662">
        <v>239</v>
      </c>
      <c r="K662">
        <v>3</v>
      </c>
      <c r="L662">
        <v>193</v>
      </c>
      <c r="M662">
        <v>117</v>
      </c>
      <c r="N662">
        <v>76</v>
      </c>
      <c r="O662">
        <v>49</v>
      </c>
      <c r="P662">
        <v>0.13883101851851851</v>
      </c>
      <c r="Q662">
        <v>0.13766203703703703</v>
      </c>
    </row>
    <row r="663" spans="2:17" hidden="1" x14ac:dyDescent="0.35">
      <c r="B663" s="64">
        <v>43374</v>
      </c>
      <c r="C663" s="64" t="s">
        <v>109</v>
      </c>
      <c r="D663" t="s">
        <v>86</v>
      </c>
      <c r="F663" t="s">
        <v>87</v>
      </c>
      <c r="G663" t="s">
        <v>60</v>
      </c>
      <c r="H663" t="s">
        <v>61</v>
      </c>
      <c r="I663">
        <v>213</v>
      </c>
      <c r="J663">
        <v>213</v>
      </c>
      <c r="K663">
        <v>1</v>
      </c>
      <c r="L663">
        <v>189</v>
      </c>
      <c r="M663">
        <v>80</v>
      </c>
      <c r="N663">
        <v>109</v>
      </c>
      <c r="O663">
        <v>23</v>
      </c>
      <c r="P663">
        <v>0.18083333333333332</v>
      </c>
      <c r="Q663">
        <v>0.12650462962962963</v>
      </c>
    </row>
    <row r="664" spans="2:17" hidden="1" x14ac:dyDescent="0.35">
      <c r="B664" s="64">
        <v>43374</v>
      </c>
      <c r="C664" s="64" t="s">
        <v>109</v>
      </c>
      <c r="D664" t="s">
        <v>88</v>
      </c>
      <c r="F664" t="s">
        <v>89</v>
      </c>
      <c r="G664" t="s">
        <v>60</v>
      </c>
      <c r="H664" t="s">
        <v>61</v>
      </c>
      <c r="I664">
        <v>78</v>
      </c>
      <c r="J664">
        <v>78</v>
      </c>
      <c r="K664">
        <v>0</v>
      </c>
      <c r="L664">
        <v>52</v>
      </c>
      <c r="M664">
        <v>31</v>
      </c>
      <c r="N664">
        <v>21</v>
      </c>
      <c r="O664">
        <v>29</v>
      </c>
      <c r="P664">
        <v>0.41733796296296299</v>
      </c>
      <c r="Q664">
        <v>0.34083333333333332</v>
      </c>
    </row>
    <row r="665" spans="2:17" hidden="1" x14ac:dyDescent="0.35">
      <c r="B665" s="64">
        <v>43374</v>
      </c>
      <c r="C665" s="64" t="s">
        <v>109</v>
      </c>
      <c r="D665" t="s">
        <v>90</v>
      </c>
      <c r="F665" t="s">
        <v>91</v>
      </c>
      <c r="G665" t="s">
        <v>60</v>
      </c>
      <c r="H665" t="s">
        <v>61</v>
      </c>
      <c r="I665">
        <v>387</v>
      </c>
      <c r="J665">
        <v>387</v>
      </c>
      <c r="K665">
        <v>8</v>
      </c>
      <c r="L665">
        <v>304</v>
      </c>
      <c r="M665">
        <v>232</v>
      </c>
      <c r="N665">
        <v>72</v>
      </c>
      <c r="O665">
        <v>63</v>
      </c>
      <c r="P665">
        <v>0.29599537037037038</v>
      </c>
      <c r="Q665">
        <v>0.17966435185185184</v>
      </c>
    </row>
    <row r="666" spans="2:17" hidden="1" x14ac:dyDescent="0.35">
      <c r="B666" s="64">
        <v>43374</v>
      </c>
      <c r="C666" s="64" t="s">
        <v>109</v>
      </c>
      <c r="D666" t="s">
        <v>92</v>
      </c>
      <c r="F666" t="s">
        <v>93</v>
      </c>
      <c r="G666" t="s">
        <v>60</v>
      </c>
      <c r="H666" t="s">
        <v>61</v>
      </c>
      <c r="I666">
        <v>429</v>
      </c>
      <c r="J666">
        <v>429</v>
      </c>
      <c r="K666">
        <v>7</v>
      </c>
      <c r="L666">
        <v>340</v>
      </c>
      <c r="M666">
        <v>184</v>
      </c>
      <c r="N666">
        <v>156</v>
      </c>
      <c r="O666">
        <v>76</v>
      </c>
      <c r="P666">
        <v>0.21766203703703704</v>
      </c>
      <c r="Q666">
        <v>0.13033564814814816</v>
      </c>
    </row>
    <row r="667" spans="2:17" hidden="1" x14ac:dyDescent="0.35">
      <c r="B667" s="64">
        <v>43374</v>
      </c>
      <c r="C667" s="64" t="s">
        <v>109</v>
      </c>
      <c r="D667" t="s">
        <v>94</v>
      </c>
      <c r="F667" t="s">
        <v>95</v>
      </c>
      <c r="G667" t="s">
        <v>60</v>
      </c>
      <c r="H667" t="s">
        <v>61</v>
      </c>
      <c r="I667">
        <v>245</v>
      </c>
      <c r="J667">
        <v>245</v>
      </c>
      <c r="K667">
        <v>1</v>
      </c>
      <c r="L667">
        <v>190</v>
      </c>
      <c r="M667">
        <v>68</v>
      </c>
      <c r="N667">
        <v>122</v>
      </c>
      <c r="O667">
        <v>67</v>
      </c>
      <c r="P667">
        <v>0.25349537037037034</v>
      </c>
      <c r="Q667">
        <v>0.13799768518518518</v>
      </c>
    </row>
    <row r="668" spans="2:17" hidden="1" x14ac:dyDescent="0.35">
      <c r="B668" s="64">
        <v>43374</v>
      </c>
      <c r="C668" s="64" t="s">
        <v>109</v>
      </c>
      <c r="D668" t="s">
        <v>96</v>
      </c>
      <c r="F668" t="s">
        <v>97</v>
      </c>
      <c r="G668" t="s">
        <v>60</v>
      </c>
      <c r="H668" t="s">
        <v>61</v>
      </c>
      <c r="I668">
        <v>281</v>
      </c>
      <c r="J668">
        <v>279</v>
      </c>
      <c r="K668">
        <v>4</v>
      </c>
      <c r="L668">
        <v>245</v>
      </c>
      <c r="M668">
        <v>120</v>
      </c>
      <c r="N668">
        <v>125</v>
      </c>
      <c r="O668">
        <v>25</v>
      </c>
      <c r="P668">
        <v>0.21883101851851852</v>
      </c>
      <c r="Q668">
        <v>0.16799768518518518</v>
      </c>
    </row>
    <row r="669" spans="2:17" hidden="1" x14ac:dyDescent="0.35">
      <c r="B669" s="64">
        <v>43374</v>
      </c>
      <c r="C669" s="64" t="s">
        <v>109</v>
      </c>
      <c r="D669" t="s">
        <v>98</v>
      </c>
      <c r="F669" t="s">
        <v>99</v>
      </c>
      <c r="G669" t="s">
        <v>60</v>
      </c>
      <c r="H669" t="s">
        <v>61</v>
      </c>
      <c r="I669">
        <v>365</v>
      </c>
      <c r="J669">
        <v>365</v>
      </c>
      <c r="K669">
        <v>2</v>
      </c>
      <c r="L669">
        <v>310</v>
      </c>
      <c r="M669">
        <v>250</v>
      </c>
      <c r="N669">
        <v>60</v>
      </c>
      <c r="O669">
        <v>69</v>
      </c>
      <c r="P669">
        <v>0.30216435185185186</v>
      </c>
      <c r="Q669">
        <v>0.13216435185185185</v>
      </c>
    </row>
    <row r="670" spans="2:17" hidden="1" x14ac:dyDescent="0.35">
      <c r="B670" s="64">
        <v>43374</v>
      </c>
      <c r="C670" s="64" t="s">
        <v>109</v>
      </c>
      <c r="D670" t="s">
        <v>100</v>
      </c>
      <c r="F670" t="s">
        <v>101</v>
      </c>
      <c r="G670" t="s">
        <v>60</v>
      </c>
      <c r="H670" t="s">
        <v>61</v>
      </c>
      <c r="I670">
        <v>698</v>
      </c>
      <c r="J670">
        <v>698</v>
      </c>
      <c r="K670">
        <v>1</v>
      </c>
      <c r="L670">
        <v>636</v>
      </c>
      <c r="M670">
        <v>375</v>
      </c>
      <c r="N670">
        <v>261</v>
      </c>
      <c r="O670">
        <v>120</v>
      </c>
      <c r="P670">
        <v>0.2204976851851852</v>
      </c>
      <c r="Q670">
        <v>0.26583333333333331</v>
      </c>
    </row>
    <row r="671" spans="2:17" hidden="1" x14ac:dyDescent="0.35">
      <c r="B671" s="64">
        <v>43374</v>
      </c>
      <c r="C671" s="64" t="s">
        <v>109</v>
      </c>
      <c r="D671" t="s">
        <v>102</v>
      </c>
      <c r="F671" t="s">
        <v>103</v>
      </c>
      <c r="G671" t="s">
        <v>60</v>
      </c>
      <c r="H671" t="s">
        <v>61</v>
      </c>
      <c r="I671">
        <v>439</v>
      </c>
      <c r="J671">
        <v>432</v>
      </c>
      <c r="K671">
        <v>4</v>
      </c>
      <c r="L671">
        <v>326</v>
      </c>
      <c r="M671">
        <v>180</v>
      </c>
      <c r="N671">
        <v>146</v>
      </c>
      <c r="O671">
        <v>110</v>
      </c>
      <c r="P671">
        <v>0.30400462962962965</v>
      </c>
      <c r="Q671">
        <v>0.21016203703703704</v>
      </c>
    </row>
    <row r="672" spans="2:17" hidden="1" x14ac:dyDescent="0.35">
      <c r="B672" s="64">
        <v>43374</v>
      </c>
      <c r="C672" s="64" t="s">
        <v>109</v>
      </c>
      <c r="D672" t="s">
        <v>104</v>
      </c>
      <c r="F672" t="s">
        <v>105</v>
      </c>
      <c r="G672" t="s">
        <v>60</v>
      </c>
      <c r="H672" t="s">
        <v>61</v>
      </c>
      <c r="I672">
        <v>2</v>
      </c>
      <c r="J672">
        <v>2</v>
      </c>
      <c r="K672">
        <v>0</v>
      </c>
      <c r="L672">
        <v>3</v>
      </c>
      <c r="M672">
        <v>1</v>
      </c>
      <c r="N672">
        <v>2</v>
      </c>
      <c r="O672">
        <v>0</v>
      </c>
      <c r="P672">
        <v>0.3445023148148148</v>
      </c>
      <c r="Q672">
        <v>0</v>
      </c>
    </row>
    <row r="673" spans="2:17" hidden="1" x14ac:dyDescent="0.35">
      <c r="B673" s="64">
        <v>43374</v>
      </c>
      <c r="C673" s="64" t="s">
        <v>109</v>
      </c>
      <c r="D673" t="s">
        <v>106</v>
      </c>
      <c r="F673" t="s">
        <v>107</v>
      </c>
      <c r="G673" t="s">
        <v>60</v>
      </c>
      <c r="H673" t="s">
        <v>61</v>
      </c>
      <c r="I673">
        <v>95</v>
      </c>
      <c r="J673">
        <v>94</v>
      </c>
      <c r="K673">
        <v>3</v>
      </c>
      <c r="L673">
        <v>85</v>
      </c>
      <c r="M673">
        <v>39</v>
      </c>
      <c r="N673">
        <v>46</v>
      </c>
      <c r="O673">
        <v>16</v>
      </c>
      <c r="P673">
        <v>0.25849537037037035</v>
      </c>
      <c r="Q673">
        <v>0.30733796296296295</v>
      </c>
    </row>
    <row r="674" spans="2:17" hidden="1" x14ac:dyDescent="0.35">
      <c r="B674" s="64">
        <v>43405</v>
      </c>
      <c r="C674" s="64" t="s">
        <v>109</v>
      </c>
      <c r="D674" t="s">
        <v>58</v>
      </c>
      <c r="F674" t="s">
        <v>59</v>
      </c>
      <c r="G674" t="s">
        <v>60</v>
      </c>
      <c r="H674" t="s">
        <v>61</v>
      </c>
      <c r="I674">
        <v>476</v>
      </c>
      <c r="J674">
        <v>474</v>
      </c>
      <c r="K674">
        <v>5</v>
      </c>
      <c r="L674">
        <v>310</v>
      </c>
      <c r="M674">
        <v>206</v>
      </c>
      <c r="N674">
        <v>104</v>
      </c>
      <c r="O674">
        <v>169</v>
      </c>
      <c r="P674">
        <v>0.2981712962962963</v>
      </c>
      <c r="Q674">
        <v>0.20883101851851851</v>
      </c>
    </row>
    <row r="675" spans="2:17" hidden="1" x14ac:dyDescent="0.35">
      <c r="B675" s="64">
        <v>43405</v>
      </c>
      <c r="C675" s="64" t="s">
        <v>109</v>
      </c>
      <c r="D675" t="s">
        <v>62</v>
      </c>
      <c r="F675" t="s">
        <v>63</v>
      </c>
      <c r="G675" t="s">
        <v>60</v>
      </c>
      <c r="H675" t="s">
        <v>61</v>
      </c>
      <c r="I675">
        <v>258</v>
      </c>
      <c r="J675">
        <v>257</v>
      </c>
      <c r="K675">
        <v>0</v>
      </c>
      <c r="L675">
        <v>246</v>
      </c>
      <c r="M675">
        <v>149</v>
      </c>
      <c r="N675">
        <v>97</v>
      </c>
      <c r="O675">
        <v>31</v>
      </c>
      <c r="P675">
        <v>0.38033564814814813</v>
      </c>
      <c r="Q675">
        <v>0.25317129629629631</v>
      </c>
    </row>
    <row r="676" spans="2:17" hidden="1" x14ac:dyDescent="0.35">
      <c r="B676" s="64">
        <v>43405</v>
      </c>
      <c r="C676" s="64" t="s">
        <v>109</v>
      </c>
      <c r="D676" t="s">
        <v>64</v>
      </c>
      <c r="F676" t="s">
        <v>65</v>
      </c>
      <c r="G676" t="s">
        <v>60</v>
      </c>
      <c r="H676" t="s">
        <v>61</v>
      </c>
      <c r="I676">
        <v>152</v>
      </c>
      <c r="J676">
        <v>152</v>
      </c>
      <c r="K676">
        <v>5</v>
      </c>
      <c r="L676">
        <v>125</v>
      </c>
      <c r="M676">
        <v>53</v>
      </c>
      <c r="N676">
        <v>72</v>
      </c>
      <c r="O676">
        <v>32</v>
      </c>
      <c r="P676">
        <v>0.17216435185185186</v>
      </c>
      <c r="Q676">
        <v>0.12866898148148148</v>
      </c>
    </row>
    <row r="677" spans="2:17" hidden="1" x14ac:dyDescent="0.35">
      <c r="B677" s="64">
        <v>43405</v>
      </c>
      <c r="C677" s="64" t="s">
        <v>109</v>
      </c>
      <c r="D677" t="s">
        <v>66</v>
      </c>
      <c r="F677" t="s">
        <v>67</v>
      </c>
      <c r="G677" t="s">
        <v>60</v>
      </c>
      <c r="H677" t="s">
        <v>61</v>
      </c>
      <c r="I677">
        <v>106</v>
      </c>
      <c r="J677">
        <v>106</v>
      </c>
      <c r="K677">
        <v>1</v>
      </c>
      <c r="L677">
        <v>95</v>
      </c>
      <c r="M677">
        <v>93</v>
      </c>
      <c r="N677">
        <v>2</v>
      </c>
      <c r="O677">
        <v>14</v>
      </c>
      <c r="P677">
        <v>0.41932870370370368</v>
      </c>
      <c r="Q677">
        <v>0.17150462962962965</v>
      </c>
    </row>
    <row r="678" spans="2:17" hidden="1" x14ac:dyDescent="0.35">
      <c r="B678" s="64">
        <v>43405</v>
      </c>
      <c r="C678" s="64" t="s">
        <v>109</v>
      </c>
      <c r="D678" t="s">
        <v>68</v>
      </c>
      <c r="F678" t="s">
        <v>69</v>
      </c>
      <c r="G678" t="s">
        <v>60</v>
      </c>
      <c r="H678" t="s">
        <v>61</v>
      </c>
      <c r="I678">
        <v>127</v>
      </c>
      <c r="J678">
        <v>127</v>
      </c>
      <c r="K678">
        <v>2</v>
      </c>
      <c r="L678">
        <v>137</v>
      </c>
      <c r="M678">
        <v>55</v>
      </c>
      <c r="N678">
        <v>82</v>
      </c>
      <c r="O678">
        <v>7</v>
      </c>
      <c r="P678">
        <v>0.26233796296296297</v>
      </c>
      <c r="Q678">
        <v>0.37733796296296296</v>
      </c>
    </row>
    <row r="679" spans="2:17" hidden="1" x14ac:dyDescent="0.35">
      <c r="B679" s="64">
        <v>43405</v>
      </c>
      <c r="C679" s="64" t="s">
        <v>109</v>
      </c>
      <c r="D679" t="s">
        <v>70</v>
      </c>
      <c r="F679" t="s">
        <v>71</v>
      </c>
      <c r="G679" t="s">
        <v>60</v>
      </c>
      <c r="H679" t="s">
        <v>61</v>
      </c>
      <c r="I679">
        <v>198</v>
      </c>
      <c r="J679">
        <v>198</v>
      </c>
      <c r="K679">
        <v>1</v>
      </c>
      <c r="L679">
        <v>136</v>
      </c>
      <c r="M679">
        <v>75</v>
      </c>
      <c r="N679">
        <v>61</v>
      </c>
      <c r="O679">
        <v>29</v>
      </c>
      <c r="P679">
        <v>0.3445023148148148</v>
      </c>
      <c r="Q679">
        <v>0.16833333333333333</v>
      </c>
    </row>
    <row r="680" spans="2:17" hidden="1" x14ac:dyDescent="0.35">
      <c r="B680" s="64">
        <v>43405</v>
      </c>
      <c r="C680" s="64" t="s">
        <v>109</v>
      </c>
      <c r="D680" t="s">
        <v>72</v>
      </c>
      <c r="F680" t="s">
        <v>73</v>
      </c>
      <c r="G680" t="s">
        <v>60</v>
      </c>
      <c r="H680" t="s">
        <v>61</v>
      </c>
      <c r="I680">
        <v>737</v>
      </c>
      <c r="J680">
        <v>734</v>
      </c>
      <c r="K680">
        <v>3</v>
      </c>
      <c r="L680">
        <v>510</v>
      </c>
      <c r="M680">
        <v>375</v>
      </c>
      <c r="N680">
        <v>135</v>
      </c>
      <c r="O680">
        <v>212</v>
      </c>
      <c r="P680">
        <v>0.29833333333333334</v>
      </c>
      <c r="Q680">
        <v>0.21266203703703704</v>
      </c>
    </row>
    <row r="681" spans="2:17" hidden="1" x14ac:dyDescent="0.35">
      <c r="B681" s="64">
        <v>43405</v>
      </c>
      <c r="C681" s="64" t="s">
        <v>109</v>
      </c>
      <c r="D681" t="s">
        <v>74</v>
      </c>
      <c r="F681" t="s">
        <v>75</v>
      </c>
      <c r="G681" t="s">
        <v>60</v>
      </c>
      <c r="H681" t="s">
        <v>61</v>
      </c>
      <c r="I681">
        <v>727</v>
      </c>
      <c r="J681">
        <v>727</v>
      </c>
      <c r="K681">
        <v>0</v>
      </c>
      <c r="L681">
        <v>731</v>
      </c>
      <c r="M681">
        <v>154</v>
      </c>
      <c r="N681">
        <v>577</v>
      </c>
      <c r="O681">
        <v>90</v>
      </c>
      <c r="P681">
        <v>0.13866898148148146</v>
      </c>
      <c r="Q681">
        <v>0.13900462962962964</v>
      </c>
    </row>
    <row r="682" spans="2:17" hidden="1" x14ac:dyDescent="0.35">
      <c r="B682" s="64">
        <v>43405</v>
      </c>
      <c r="C682" s="64" t="s">
        <v>109</v>
      </c>
      <c r="D682" t="s">
        <v>76</v>
      </c>
      <c r="F682" t="s">
        <v>77</v>
      </c>
      <c r="G682" t="s">
        <v>60</v>
      </c>
      <c r="H682" t="s">
        <v>61</v>
      </c>
      <c r="I682">
        <v>15</v>
      </c>
      <c r="J682">
        <v>14</v>
      </c>
      <c r="K682">
        <v>2</v>
      </c>
      <c r="L682">
        <v>16</v>
      </c>
      <c r="M682">
        <v>5</v>
      </c>
      <c r="N682">
        <v>11</v>
      </c>
      <c r="O682">
        <v>4</v>
      </c>
      <c r="P682">
        <v>0.29799768518518516</v>
      </c>
      <c r="Q682">
        <v>0.375</v>
      </c>
    </row>
    <row r="683" spans="2:17" hidden="1" x14ac:dyDescent="0.35">
      <c r="B683" s="64">
        <v>43405</v>
      </c>
      <c r="C683" s="64" t="s">
        <v>109</v>
      </c>
      <c r="D683" t="s">
        <v>78</v>
      </c>
      <c r="F683" t="s">
        <v>79</v>
      </c>
      <c r="G683" t="s">
        <v>60</v>
      </c>
      <c r="H683" t="s">
        <v>61</v>
      </c>
      <c r="I683">
        <v>142</v>
      </c>
      <c r="J683">
        <v>140</v>
      </c>
      <c r="K683">
        <v>1</v>
      </c>
      <c r="L683">
        <v>135</v>
      </c>
      <c r="M683">
        <v>30</v>
      </c>
      <c r="N683">
        <v>105</v>
      </c>
      <c r="O683">
        <v>17</v>
      </c>
      <c r="P683">
        <v>9.9837962962962948E-2</v>
      </c>
      <c r="Q683">
        <v>0.17450231481481482</v>
      </c>
    </row>
    <row r="684" spans="2:17" hidden="1" x14ac:dyDescent="0.35">
      <c r="B684" s="64">
        <v>43405</v>
      </c>
      <c r="C684" s="64" t="s">
        <v>109</v>
      </c>
      <c r="D684" t="s">
        <v>80</v>
      </c>
      <c r="F684" t="s">
        <v>81</v>
      </c>
      <c r="G684" t="s">
        <v>60</v>
      </c>
      <c r="H684" t="s">
        <v>61</v>
      </c>
      <c r="I684">
        <v>288</v>
      </c>
      <c r="J684">
        <v>287</v>
      </c>
      <c r="K684">
        <v>11</v>
      </c>
      <c r="L684">
        <v>202</v>
      </c>
      <c r="M684">
        <v>106</v>
      </c>
      <c r="N684">
        <v>96</v>
      </c>
      <c r="O684">
        <v>39</v>
      </c>
      <c r="P684">
        <v>0.2593287037037037</v>
      </c>
      <c r="Q684">
        <v>0.30200231481481482</v>
      </c>
    </row>
    <row r="685" spans="2:17" x14ac:dyDescent="0.35">
      <c r="B685" s="64">
        <v>43405</v>
      </c>
      <c r="C685" s="64" t="s">
        <v>109</v>
      </c>
      <c r="D685" t="s">
        <v>82</v>
      </c>
      <c r="F685" t="s">
        <v>83</v>
      </c>
      <c r="G685" t="s">
        <v>60</v>
      </c>
      <c r="H685" t="s">
        <v>61</v>
      </c>
      <c r="I685">
        <v>217</v>
      </c>
      <c r="J685">
        <v>216</v>
      </c>
      <c r="K685">
        <v>1</v>
      </c>
      <c r="L685">
        <v>215</v>
      </c>
      <c r="M685">
        <v>165</v>
      </c>
      <c r="N685">
        <v>50</v>
      </c>
      <c r="O685">
        <v>25</v>
      </c>
      <c r="P685">
        <v>0.29749999999999999</v>
      </c>
      <c r="Q685">
        <v>0.25266203703703705</v>
      </c>
    </row>
    <row r="686" spans="2:17" hidden="1" x14ac:dyDescent="0.35">
      <c r="B686" s="64">
        <v>43405</v>
      </c>
      <c r="C686" s="64" t="s">
        <v>109</v>
      </c>
      <c r="D686" t="s">
        <v>84</v>
      </c>
      <c r="F686" t="s">
        <v>85</v>
      </c>
      <c r="G686" t="s">
        <v>60</v>
      </c>
      <c r="H686" t="s">
        <v>61</v>
      </c>
      <c r="I686">
        <v>139</v>
      </c>
      <c r="J686">
        <v>139</v>
      </c>
      <c r="K686">
        <v>3</v>
      </c>
      <c r="L686">
        <v>105</v>
      </c>
      <c r="M686">
        <v>71</v>
      </c>
      <c r="N686">
        <v>34</v>
      </c>
      <c r="O686">
        <v>28</v>
      </c>
      <c r="P686">
        <v>0.255</v>
      </c>
      <c r="Q686">
        <v>0.12733796296296296</v>
      </c>
    </row>
    <row r="687" spans="2:17" hidden="1" x14ac:dyDescent="0.35">
      <c r="B687" s="64">
        <v>43405</v>
      </c>
      <c r="C687" s="64" t="s">
        <v>109</v>
      </c>
      <c r="D687" t="s">
        <v>86</v>
      </c>
      <c r="F687" t="s">
        <v>87</v>
      </c>
      <c r="G687" t="s">
        <v>60</v>
      </c>
      <c r="H687" t="s">
        <v>61</v>
      </c>
      <c r="I687">
        <v>152</v>
      </c>
      <c r="J687">
        <v>152</v>
      </c>
      <c r="K687">
        <v>1</v>
      </c>
      <c r="L687">
        <v>151</v>
      </c>
      <c r="M687">
        <v>72</v>
      </c>
      <c r="N687">
        <v>79</v>
      </c>
      <c r="O687">
        <v>15</v>
      </c>
      <c r="P687">
        <v>0.21849537037037037</v>
      </c>
      <c r="Q687">
        <v>0.26549768518518518</v>
      </c>
    </row>
    <row r="688" spans="2:17" hidden="1" x14ac:dyDescent="0.35">
      <c r="B688" s="64">
        <v>43405</v>
      </c>
      <c r="C688" s="64" t="s">
        <v>109</v>
      </c>
      <c r="D688" t="s">
        <v>88</v>
      </c>
      <c r="F688" t="s">
        <v>89</v>
      </c>
      <c r="G688" t="s">
        <v>60</v>
      </c>
      <c r="H688" t="s">
        <v>61</v>
      </c>
      <c r="I688">
        <v>77</v>
      </c>
      <c r="J688">
        <v>76</v>
      </c>
      <c r="K688">
        <v>1</v>
      </c>
      <c r="L688">
        <v>64</v>
      </c>
      <c r="M688">
        <v>41</v>
      </c>
      <c r="N688">
        <v>23</v>
      </c>
      <c r="O688">
        <v>14</v>
      </c>
      <c r="P688">
        <v>0.50549768518518523</v>
      </c>
      <c r="Q688">
        <v>0.21900462962962963</v>
      </c>
    </row>
    <row r="689" spans="2:17" hidden="1" x14ac:dyDescent="0.35">
      <c r="B689" s="64">
        <v>43405</v>
      </c>
      <c r="C689" s="64" t="s">
        <v>109</v>
      </c>
      <c r="D689" t="s">
        <v>90</v>
      </c>
      <c r="F689" t="s">
        <v>91</v>
      </c>
      <c r="G689" t="s">
        <v>60</v>
      </c>
      <c r="H689" t="s">
        <v>61</v>
      </c>
      <c r="I689">
        <v>274</v>
      </c>
      <c r="J689">
        <v>274</v>
      </c>
      <c r="K689">
        <v>4</v>
      </c>
      <c r="L689">
        <v>232</v>
      </c>
      <c r="M689">
        <v>180</v>
      </c>
      <c r="N689">
        <v>52</v>
      </c>
      <c r="O689">
        <v>43</v>
      </c>
      <c r="P689">
        <v>0.30533564814814812</v>
      </c>
      <c r="Q689">
        <v>0.18216435185185187</v>
      </c>
    </row>
    <row r="690" spans="2:17" hidden="1" x14ac:dyDescent="0.35">
      <c r="B690" s="64">
        <v>43405</v>
      </c>
      <c r="C690" s="64" t="s">
        <v>109</v>
      </c>
      <c r="D690" t="s">
        <v>92</v>
      </c>
      <c r="F690" t="s">
        <v>93</v>
      </c>
      <c r="G690" t="s">
        <v>60</v>
      </c>
      <c r="H690" t="s">
        <v>61</v>
      </c>
      <c r="I690">
        <v>205</v>
      </c>
      <c r="J690">
        <v>205</v>
      </c>
      <c r="K690">
        <v>0</v>
      </c>
      <c r="L690">
        <v>140</v>
      </c>
      <c r="M690">
        <v>82</v>
      </c>
      <c r="N690">
        <v>58</v>
      </c>
      <c r="O690">
        <v>46</v>
      </c>
      <c r="P690">
        <v>0.34400462962962958</v>
      </c>
      <c r="Q690">
        <v>0.13583333333333333</v>
      </c>
    </row>
    <row r="691" spans="2:17" hidden="1" x14ac:dyDescent="0.35">
      <c r="B691" s="64">
        <v>43405</v>
      </c>
      <c r="C691" s="64" t="s">
        <v>109</v>
      </c>
      <c r="D691" t="s">
        <v>94</v>
      </c>
      <c r="F691" t="s">
        <v>95</v>
      </c>
      <c r="G691" t="s">
        <v>60</v>
      </c>
      <c r="H691" t="s">
        <v>61</v>
      </c>
      <c r="I691">
        <v>176</v>
      </c>
      <c r="J691">
        <v>176</v>
      </c>
      <c r="K691">
        <v>0</v>
      </c>
      <c r="L691">
        <v>131</v>
      </c>
      <c r="M691">
        <v>49</v>
      </c>
      <c r="N691">
        <v>82</v>
      </c>
      <c r="O691">
        <v>44</v>
      </c>
      <c r="P691">
        <v>0.22150462962962961</v>
      </c>
      <c r="Q691">
        <v>0.13833333333333334</v>
      </c>
    </row>
    <row r="692" spans="2:17" hidden="1" x14ac:dyDescent="0.35">
      <c r="B692" s="64">
        <v>43405</v>
      </c>
      <c r="C692" s="64" t="s">
        <v>109</v>
      </c>
      <c r="D692" t="s">
        <v>96</v>
      </c>
      <c r="F692" t="s">
        <v>97</v>
      </c>
      <c r="G692" t="s">
        <v>60</v>
      </c>
      <c r="H692" t="s">
        <v>61</v>
      </c>
      <c r="I692">
        <v>163</v>
      </c>
      <c r="J692">
        <v>163</v>
      </c>
      <c r="K692">
        <v>0</v>
      </c>
      <c r="L692">
        <v>156</v>
      </c>
      <c r="M692">
        <v>92</v>
      </c>
      <c r="N692">
        <v>64</v>
      </c>
      <c r="O692">
        <v>12</v>
      </c>
      <c r="P692">
        <v>0.26116898148148149</v>
      </c>
      <c r="Q692">
        <v>0.25</v>
      </c>
    </row>
    <row r="693" spans="2:17" hidden="1" x14ac:dyDescent="0.35">
      <c r="B693" s="64">
        <v>43405</v>
      </c>
      <c r="C693" s="64" t="s">
        <v>109</v>
      </c>
      <c r="D693" t="s">
        <v>98</v>
      </c>
      <c r="F693" t="s">
        <v>99</v>
      </c>
      <c r="G693" t="s">
        <v>60</v>
      </c>
      <c r="H693" t="s">
        <v>61</v>
      </c>
      <c r="I693">
        <v>232</v>
      </c>
      <c r="J693">
        <v>232</v>
      </c>
      <c r="K693">
        <v>1</v>
      </c>
      <c r="L693">
        <v>223</v>
      </c>
      <c r="M693">
        <v>156</v>
      </c>
      <c r="N693">
        <v>67</v>
      </c>
      <c r="O693">
        <v>23</v>
      </c>
      <c r="P693">
        <v>0.33916666666666667</v>
      </c>
      <c r="Q693">
        <v>0.26450231481481484</v>
      </c>
    </row>
    <row r="694" spans="2:17" hidden="1" x14ac:dyDescent="0.35">
      <c r="B694" s="64">
        <v>43405</v>
      </c>
      <c r="C694" s="64" t="s">
        <v>109</v>
      </c>
      <c r="D694" t="s">
        <v>100</v>
      </c>
      <c r="F694" t="s">
        <v>101</v>
      </c>
      <c r="G694" t="s">
        <v>60</v>
      </c>
      <c r="H694" t="s">
        <v>61</v>
      </c>
      <c r="I694">
        <v>501</v>
      </c>
      <c r="J694">
        <v>500</v>
      </c>
      <c r="K694">
        <v>2</v>
      </c>
      <c r="L694">
        <v>439</v>
      </c>
      <c r="M694">
        <v>258</v>
      </c>
      <c r="N694">
        <v>181</v>
      </c>
      <c r="O694">
        <v>65</v>
      </c>
      <c r="P694">
        <v>0.26333333333333336</v>
      </c>
      <c r="Q694">
        <v>0.22016203703703704</v>
      </c>
    </row>
    <row r="695" spans="2:17" hidden="1" x14ac:dyDescent="0.35">
      <c r="B695" s="64">
        <v>43405</v>
      </c>
      <c r="C695" s="64" t="s">
        <v>109</v>
      </c>
      <c r="D695" t="s">
        <v>102</v>
      </c>
      <c r="F695" t="s">
        <v>103</v>
      </c>
      <c r="G695" t="s">
        <v>60</v>
      </c>
      <c r="H695" t="s">
        <v>61</v>
      </c>
      <c r="I695">
        <v>493</v>
      </c>
      <c r="J695">
        <v>483</v>
      </c>
      <c r="K695">
        <v>0</v>
      </c>
      <c r="L695">
        <v>347</v>
      </c>
      <c r="M695">
        <v>138</v>
      </c>
      <c r="N695">
        <v>209</v>
      </c>
      <c r="O695">
        <v>82</v>
      </c>
      <c r="P695">
        <v>0.25883101851851853</v>
      </c>
      <c r="Q695">
        <v>0.22067129629629631</v>
      </c>
    </row>
    <row r="696" spans="2:17" hidden="1" x14ac:dyDescent="0.35">
      <c r="B696" s="64">
        <v>43405</v>
      </c>
      <c r="C696" s="64" t="s">
        <v>109</v>
      </c>
      <c r="D696" t="s">
        <v>104</v>
      </c>
      <c r="F696" t="s">
        <v>105</v>
      </c>
      <c r="G696" t="s">
        <v>60</v>
      </c>
      <c r="H696" t="s">
        <v>61</v>
      </c>
      <c r="I696">
        <v>7</v>
      </c>
      <c r="J696">
        <v>7</v>
      </c>
      <c r="K696">
        <v>0</v>
      </c>
      <c r="L696">
        <v>5</v>
      </c>
      <c r="M696">
        <v>1</v>
      </c>
      <c r="N696">
        <v>4</v>
      </c>
      <c r="O696">
        <v>1</v>
      </c>
      <c r="P696">
        <v>0.16666666666666666</v>
      </c>
      <c r="Q696">
        <v>0.125</v>
      </c>
    </row>
    <row r="697" spans="2:17" hidden="1" x14ac:dyDescent="0.35">
      <c r="B697" s="64">
        <v>43405</v>
      </c>
      <c r="C697" s="64" t="s">
        <v>109</v>
      </c>
      <c r="D697" t="s">
        <v>106</v>
      </c>
      <c r="F697" t="s">
        <v>107</v>
      </c>
      <c r="G697" t="s">
        <v>60</v>
      </c>
      <c r="H697" t="s">
        <v>61</v>
      </c>
      <c r="I697">
        <v>128</v>
      </c>
      <c r="J697">
        <v>127</v>
      </c>
      <c r="K697">
        <v>1</v>
      </c>
      <c r="L697">
        <v>87</v>
      </c>
      <c r="M697">
        <v>44</v>
      </c>
      <c r="N697">
        <v>43</v>
      </c>
      <c r="O697">
        <v>22</v>
      </c>
      <c r="P697">
        <v>0.29266203703703703</v>
      </c>
      <c r="Q697">
        <v>0.2175</v>
      </c>
    </row>
    <row r="698" spans="2:17" hidden="1" x14ac:dyDescent="0.35">
      <c r="B698" s="64">
        <v>43435</v>
      </c>
      <c r="C698" s="64" t="s">
        <v>109</v>
      </c>
      <c r="D698" t="s">
        <v>58</v>
      </c>
      <c r="F698" t="s">
        <v>59</v>
      </c>
      <c r="G698" t="s">
        <v>60</v>
      </c>
      <c r="H698" t="s">
        <v>61</v>
      </c>
      <c r="I698">
        <v>232</v>
      </c>
      <c r="J698">
        <v>232</v>
      </c>
      <c r="K698">
        <v>4</v>
      </c>
      <c r="L698">
        <v>176</v>
      </c>
      <c r="M698">
        <v>130</v>
      </c>
      <c r="N698">
        <v>46</v>
      </c>
      <c r="O698">
        <v>110</v>
      </c>
      <c r="P698">
        <v>0.3031712962962963</v>
      </c>
      <c r="Q698">
        <v>0.17599537037037039</v>
      </c>
    </row>
    <row r="699" spans="2:17" hidden="1" x14ac:dyDescent="0.35">
      <c r="B699" s="64">
        <v>43435</v>
      </c>
      <c r="C699" s="64" t="s">
        <v>109</v>
      </c>
      <c r="D699" t="s">
        <v>62</v>
      </c>
      <c r="F699" t="s">
        <v>63</v>
      </c>
      <c r="G699" t="s">
        <v>60</v>
      </c>
      <c r="H699" t="s">
        <v>61</v>
      </c>
      <c r="I699">
        <v>112</v>
      </c>
      <c r="J699">
        <v>112</v>
      </c>
      <c r="K699">
        <v>2</v>
      </c>
      <c r="L699">
        <v>117</v>
      </c>
      <c r="M699">
        <v>67</v>
      </c>
      <c r="N699">
        <v>50</v>
      </c>
      <c r="O699">
        <v>18</v>
      </c>
      <c r="P699">
        <v>0.33766203703703707</v>
      </c>
      <c r="Q699">
        <v>0.41666666666666669</v>
      </c>
    </row>
    <row r="700" spans="2:17" hidden="1" x14ac:dyDescent="0.35">
      <c r="B700" s="64">
        <v>43435</v>
      </c>
      <c r="C700" s="64" t="s">
        <v>109</v>
      </c>
      <c r="D700" t="s">
        <v>64</v>
      </c>
      <c r="F700" t="s">
        <v>65</v>
      </c>
      <c r="G700" t="s">
        <v>60</v>
      </c>
      <c r="H700" t="s">
        <v>61</v>
      </c>
      <c r="I700">
        <v>54</v>
      </c>
      <c r="J700">
        <v>54</v>
      </c>
      <c r="K700">
        <v>1</v>
      </c>
      <c r="L700">
        <v>55</v>
      </c>
      <c r="M700">
        <v>16</v>
      </c>
      <c r="N700">
        <v>39</v>
      </c>
      <c r="O700">
        <v>10</v>
      </c>
      <c r="P700">
        <v>0.13533564814814816</v>
      </c>
      <c r="Q700">
        <v>0.17833333333333334</v>
      </c>
    </row>
    <row r="701" spans="2:17" hidden="1" x14ac:dyDescent="0.35">
      <c r="B701" s="64">
        <v>43435</v>
      </c>
      <c r="C701" s="64" t="s">
        <v>109</v>
      </c>
      <c r="D701" t="s">
        <v>66</v>
      </c>
      <c r="F701" t="s">
        <v>67</v>
      </c>
      <c r="G701" t="s">
        <v>60</v>
      </c>
      <c r="H701" t="s">
        <v>61</v>
      </c>
      <c r="I701">
        <v>71</v>
      </c>
      <c r="J701">
        <v>71</v>
      </c>
      <c r="K701">
        <v>0</v>
      </c>
      <c r="L701">
        <v>71</v>
      </c>
      <c r="M701">
        <v>68</v>
      </c>
      <c r="N701">
        <v>3</v>
      </c>
      <c r="O701">
        <v>15</v>
      </c>
      <c r="P701">
        <v>0.33716435185185184</v>
      </c>
      <c r="Q701">
        <v>0.13166666666666668</v>
      </c>
    </row>
    <row r="702" spans="2:17" hidden="1" x14ac:dyDescent="0.35">
      <c r="B702" s="64">
        <v>43435</v>
      </c>
      <c r="C702" s="64" t="s">
        <v>109</v>
      </c>
      <c r="D702" t="s">
        <v>68</v>
      </c>
      <c r="F702" t="s">
        <v>69</v>
      </c>
      <c r="G702" t="s">
        <v>60</v>
      </c>
      <c r="H702" t="s">
        <v>61</v>
      </c>
      <c r="I702">
        <v>69</v>
      </c>
      <c r="J702">
        <v>69</v>
      </c>
      <c r="K702">
        <v>0</v>
      </c>
      <c r="L702">
        <v>68</v>
      </c>
      <c r="M702">
        <v>43</v>
      </c>
      <c r="N702">
        <v>25</v>
      </c>
      <c r="O702">
        <v>7</v>
      </c>
      <c r="P702">
        <v>0.29533564814814817</v>
      </c>
      <c r="Q702">
        <v>0.17150462962962965</v>
      </c>
    </row>
    <row r="703" spans="2:17" hidden="1" x14ac:dyDescent="0.35">
      <c r="B703" s="64">
        <v>43435</v>
      </c>
      <c r="C703" s="64" t="s">
        <v>109</v>
      </c>
      <c r="D703" t="s">
        <v>70</v>
      </c>
      <c r="F703" t="s">
        <v>71</v>
      </c>
      <c r="G703" t="s">
        <v>60</v>
      </c>
      <c r="H703" t="s">
        <v>61</v>
      </c>
      <c r="I703">
        <v>94</v>
      </c>
      <c r="J703">
        <v>94</v>
      </c>
      <c r="K703">
        <v>0</v>
      </c>
      <c r="L703">
        <v>96</v>
      </c>
      <c r="M703">
        <v>58</v>
      </c>
      <c r="N703">
        <v>38</v>
      </c>
      <c r="O703">
        <v>34</v>
      </c>
      <c r="P703">
        <v>0.33383101851851849</v>
      </c>
      <c r="Q703">
        <v>0.41866898148148146</v>
      </c>
    </row>
    <row r="704" spans="2:17" hidden="1" x14ac:dyDescent="0.35">
      <c r="B704" s="64">
        <v>43435</v>
      </c>
      <c r="C704" s="64" t="s">
        <v>109</v>
      </c>
      <c r="D704" t="s">
        <v>72</v>
      </c>
      <c r="F704" t="s">
        <v>73</v>
      </c>
      <c r="G704" t="s">
        <v>60</v>
      </c>
      <c r="H704" t="s">
        <v>61</v>
      </c>
      <c r="I704">
        <v>369</v>
      </c>
      <c r="J704">
        <v>369</v>
      </c>
      <c r="K704">
        <v>1</v>
      </c>
      <c r="L704">
        <v>332</v>
      </c>
      <c r="M704">
        <v>251</v>
      </c>
      <c r="N704">
        <v>81</v>
      </c>
      <c r="O704">
        <v>133</v>
      </c>
      <c r="P704">
        <v>0.26549768518518518</v>
      </c>
      <c r="Q704">
        <v>0.2568287037037037</v>
      </c>
    </row>
    <row r="705" spans="2:17" hidden="1" x14ac:dyDescent="0.35">
      <c r="B705" s="64">
        <v>43435</v>
      </c>
      <c r="C705" s="64" t="s">
        <v>109</v>
      </c>
      <c r="D705" t="s">
        <v>74</v>
      </c>
      <c r="F705" t="s">
        <v>75</v>
      </c>
      <c r="G705" t="s">
        <v>60</v>
      </c>
      <c r="H705" t="s">
        <v>61</v>
      </c>
      <c r="I705">
        <v>179</v>
      </c>
      <c r="J705">
        <v>179</v>
      </c>
      <c r="K705">
        <v>0</v>
      </c>
      <c r="L705">
        <v>170</v>
      </c>
      <c r="M705">
        <v>58</v>
      </c>
      <c r="N705">
        <v>112</v>
      </c>
      <c r="O705">
        <v>33</v>
      </c>
      <c r="P705">
        <v>0.17682870370370371</v>
      </c>
      <c r="Q705">
        <v>0.25866898148148149</v>
      </c>
    </row>
    <row r="706" spans="2:17" hidden="1" x14ac:dyDescent="0.35">
      <c r="B706" s="64">
        <v>43435</v>
      </c>
      <c r="C706" s="64" t="s">
        <v>109</v>
      </c>
      <c r="D706" t="s">
        <v>76</v>
      </c>
      <c r="F706" t="s">
        <v>77</v>
      </c>
      <c r="G706" t="s">
        <v>60</v>
      </c>
      <c r="H706" t="s">
        <v>61</v>
      </c>
      <c r="I706">
        <v>6</v>
      </c>
      <c r="J706">
        <v>6</v>
      </c>
      <c r="K706">
        <v>1</v>
      </c>
      <c r="L706">
        <v>5</v>
      </c>
      <c r="M706">
        <v>2</v>
      </c>
      <c r="N706">
        <v>3</v>
      </c>
      <c r="O706">
        <v>1</v>
      </c>
      <c r="P706">
        <v>0.13833333333333334</v>
      </c>
      <c r="Q706">
        <v>0</v>
      </c>
    </row>
    <row r="707" spans="2:17" hidden="1" x14ac:dyDescent="0.35">
      <c r="B707" s="64">
        <v>43435</v>
      </c>
      <c r="C707" s="64" t="s">
        <v>109</v>
      </c>
      <c r="D707" t="s">
        <v>78</v>
      </c>
      <c r="F707" t="s">
        <v>79</v>
      </c>
      <c r="G707" t="s">
        <v>60</v>
      </c>
      <c r="H707" t="s">
        <v>61</v>
      </c>
      <c r="I707">
        <v>108</v>
      </c>
      <c r="J707">
        <v>107</v>
      </c>
      <c r="K707">
        <v>2</v>
      </c>
      <c r="L707">
        <v>104</v>
      </c>
      <c r="M707">
        <v>24</v>
      </c>
      <c r="N707">
        <v>80</v>
      </c>
      <c r="O707">
        <v>9</v>
      </c>
      <c r="P707">
        <v>9.6504629629629635E-2</v>
      </c>
      <c r="Q707">
        <v>0.17966435185185184</v>
      </c>
    </row>
    <row r="708" spans="2:17" hidden="1" x14ac:dyDescent="0.35">
      <c r="B708" s="64">
        <v>43435</v>
      </c>
      <c r="C708" s="64" t="s">
        <v>109</v>
      </c>
      <c r="D708" t="s">
        <v>80</v>
      </c>
      <c r="F708" t="s">
        <v>81</v>
      </c>
      <c r="G708" t="s">
        <v>60</v>
      </c>
      <c r="H708" t="s">
        <v>61</v>
      </c>
      <c r="I708">
        <v>92</v>
      </c>
      <c r="J708">
        <v>91</v>
      </c>
      <c r="K708">
        <v>3</v>
      </c>
      <c r="L708">
        <v>122</v>
      </c>
      <c r="M708">
        <v>71</v>
      </c>
      <c r="N708">
        <v>51</v>
      </c>
      <c r="O708">
        <v>22</v>
      </c>
      <c r="P708">
        <v>0.39083333333333337</v>
      </c>
      <c r="Q708">
        <v>0.39083333333333337</v>
      </c>
    </row>
    <row r="709" spans="2:17" x14ac:dyDescent="0.35">
      <c r="B709" s="64">
        <v>43435</v>
      </c>
      <c r="C709" s="64" t="s">
        <v>109</v>
      </c>
      <c r="D709" t="s">
        <v>82</v>
      </c>
      <c r="F709" t="s">
        <v>83</v>
      </c>
      <c r="G709" t="s">
        <v>60</v>
      </c>
      <c r="H709" t="s">
        <v>61</v>
      </c>
      <c r="I709">
        <v>96</v>
      </c>
      <c r="J709">
        <v>96</v>
      </c>
      <c r="K709">
        <v>0</v>
      </c>
      <c r="L709">
        <v>97</v>
      </c>
      <c r="M709">
        <v>65</v>
      </c>
      <c r="N709">
        <v>32</v>
      </c>
      <c r="O709">
        <v>18</v>
      </c>
      <c r="P709">
        <v>0.26567129629629632</v>
      </c>
      <c r="Q709">
        <v>0.26383101851851853</v>
      </c>
    </row>
    <row r="710" spans="2:17" hidden="1" x14ac:dyDescent="0.35">
      <c r="B710" s="64">
        <v>43435</v>
      </c>
      <c r="C710" s="64" t="s">
        <v>109</v>
      </c>
      <c r="D710" t="s">
        <v>84</v>
      </c>
      <c r="F710" t="s">
        <v>85</v>
      </c>
      <c r="G710" t="s">
        <v>60</v>
      </c>
      <c r="H710" t="s">
        <v>61</v>
      </c>
      <c r="I710">
        <v>75</v>
      </c>
      <c r="J710">
        <v>75</v>
      </c>
      <c r="K710">
        <v>0</v>
      </c>
      <c r="L710">
        <v>77</v>
      </c>
      <c r="M710">
        <v>41</v>
      </c>
      <c r="N710">
        <v>36</v>
      </c>
      <c r="O710">
        <v>15</v>
      </c>
      <c r="P710">
        <v>0.20883101851851851</v>
      </c>
      <c r="Q710">
        <v>0.12616898148148148</v>
      </c>
    </row>
    <row r="711" spans="2:17" hidden="1" x14ac:dyDescent="0.35">
      <c r="B711" s="64">
        <v>43435</v>
      </c>
      <c r="C711" s="64" t="s">
        <v>109</v>
      </c>
      <c r="D711" t="s">
        <v>86</v>
      </c>
      <c r="F711" t="s">
        <v>87</v>
      </c>
      <c r="G711" t="s">
        <v>60</v>
      </c>
      <c r="H711" t="s">
        <v>61</v>
      </c>
      <c r="I711">
        <v>113</v>
      </c>
      <c r="J711">
        <v>113</v>
      </c>
      <c r="K711">
        <v>2</v>
      </c>
      <c r="L711">
        <v>104</v>
      </c>
      <c r="M711">
        <v>22</v>
      </c>
      <c r="N711">
        <v>82</v>
      </c>
      <c r="O711">
        <v>12</v>
      </c>
      <c r="P711">
        <v>0.12817129629629628</v>
      </c>
      <c r="Q711">
        <v>0.30133101851851851</v>
      </c>
    </row>
    <row r="712" spans="2:17" hidden="1" x14ac:dyDescent="0.35">
      <c r="B712" s="64">
        <v>43435</v>
      </c>
      <c r="C712" s="64" t="s">
        <v>109</v>
      </c>
      <c r="D712" t="s">
        <v>88</v>
      </c>
      <c r="F712" t="s">
        <v>89</v>
      </c>
      <c r="G712" t="s">
        <v>60</v>
      </c>
      <c r="H712" t="s">
        <v>61</v>
      </c>
      <c r="I712">
        <v>27</v>
      </c>
      <c r="J712">
        <v>27</v>
      </c>
      <c r="K712">
        <v>0</v>
      </c>
      <c r="L712">
        <v>22</v>
      </c>
      <c r="M712">
        <v>17</v>
      </c>
      <c r="N712">
        <v>5</v>
      </c>
      <c r="O712">
        <v>9</v>
      </c>
      <c r="P712">
        <v>0.37733796296296296</v>
      </c>
      <c r="Q712">
        <v>0.13983796296296297</v>
      </c>
    </row>
    <row r="713" spans="2:17" hidden="1" x14ac:dyDescent="0.35">
      <c r="B713" s="64">
        <v>43435</v>
      </c>
      <c r="C713" s="64" t="s">
        <v>109</v>
      </c>
      <c r="D713" t="s">
        <v>90</v>
      </c>
      <c r="F713" t="s">
        <v>91</v>
      </c>
      <c r="G713" t="s">
        <v>60</v>
      </c>
      <c r="H713" t="s">
        <v>61</v>
      </c>
      <c r="I713">
        <v>90</v>
      </c>
      <c r="J713">
        <v>90</v>
      </c>
      <c r="K713">
        <v>3</v>
      </c>
      <c r="L713">
        <v>133</v>
      </c>
      <c r="M713">
        <v>99</v>
      </c>
      <c r="N713">
        <v>34</v>
      </c>
      <c r="O713">
        <v>16</v>
      </c>
      <c r="P713">
        <v>0.38783564814814814</v>
      </c>
      <c r="Q713">
        <v>0.25416666666666665</v>
      </c>
    </row>
    <row r="714" spans="2:17" hidden="1" x14ac:dyDescent="0.35">
      <c r="B714" s="64">
        <v>43435</v>
      </c>
      <c r="C714" s="64" t="s">
        <v>109</v>
      </c>
      <c r="D714" t="s">
        <v>92</v>
      </c>
      <c r="F714" t="s">
        <v>93</v>
      </c>
      <c r="G714" t="s">
        <v>60</v>
      </c>
      <c r="H714" t="s">
        <v>61</v>
      </c>
      <c r="I714">
        <v>134</v>
      </c>
      <c r="J714">
        <v>133</v>
      </c>
      <c r="K714">
        <v>5</v>
      </c>
      <c r="L714">
        <v>130</v>
      </c>
      <c r="M714">
        <v>94</v>
      </c>
      <c r="N714">
        <v>36</v>
      </c>
      <c r="O714">
        <v>58</v>
      </c>
      <c r="P714">
        <v>0.33466435185185189</v>
      </c>
      <c r="Q714">
        <v>8.7997685185185193E-2</v>
      </c>
    </row>
    <row r="715" spans="2:17" hidden="1" x14ac:dyDescent="0.35">
      <c r="B715" s="64">
        <v>43435</v>
      </c>
      <c r="C715" s="64" t="s">
        <v>109</v>
      </c>
      <c r="D715" t="s">
        <v>94</v>
      </c>
      <c r="F715" t="s">
        <v>95</v>
      </c>
      <c r="G715" t="s">
        <v>60</v>
      </c>
      <c r="H715" t="s">
        <v>61</v>
      </c>
      <c r="I715">
        <v>77</v>
      </c>
      <c r="J715">
        <v>77</v>
      </c>
      <c r="K715">
        <v>0</v>
      </c>
      <c r="L715">
        <v>40</v>
      </c>
      <c r="M715">
        <v>16</v>
      </c>
      <c r="N715">
        <v>24</v>
      </c>
      <c r="O715">
        <v>40</v>
      </c>
      <c r="P715">
        <v>0.29216435185185186</v>
      </c>
      <c r="Q715">
        <v>0.12916666666666668</v>
      </c>
    </row>
    <row r="716" spans="2:17" hidden="1" x14ac:dyDescent="0.35">
      <c r="B716" s="64">
        <v>43435</v>
      </c>
      <c r="C716" s="64" t="s">
        <v>109</v>
      </c>
      <c r="D716" t="s">
        <v>96</v>
      </c>
      <c r="F716" t="s">
        <v>97</v>
      </c>
      <c r="G716" t="s">
        <v>60</v>
      </c>
      <c r="H716" t="s">
        <v>61</v>
      </c>
      <c r="I716">
        <v>99</v>
      </c>
      <c r="J716">
        <v>99</v>
      </c>
      <c r="K716">
        <v>4</v>
      </c>
      <c r="L716">
        <v>78</v>
      </c>
      <c r="M716">
        <v>45</v>
      </c>
      <c r="N716">
        <v>33</v>
      </c>
      <c r="O716">
        <v>20</v>
      </c>
      <c r="P716">
        <v>0.26383101851851853</v>
      </c>
      <c r="Q716">
        <v>0.13083333333333333</v>
      </c>
    </row>
    <row r="717" spans="2:17" hidden="1" x14ac:dyDescent="0.35">
      <c r="B717" s="64">
        <v>43435</v>
      </c>
      <c r="C717" s="64" t="s">
        <v>109</v>
      </c>
      <c r="D717" t="s">
        <v>98</v>
      </c>
      <c r="F717" t="s">
        <v>99</v>
      </c>
      <c r="G717" t="s">
        <v>60</v>
      </c>
      <c r="H717" t="s">
        <v>61</v>
      </c>
      <c r="I717">
        <v>239</v>
      </c>
      <c r="J717">
        <v>239</v>
      </c>
      <c r="K717">
        <v>3</v>
      </c>
      <c r="L717">
        <v>186</v>
      </c>
      <c r="M717">
        <v>127</v>
      </c>
      <c r="N717">
        <v>59</v>
      </c>
      <c r="O717">
        <v>26</v>
      </c>
      <c r="P717">
        <v>0.2618287037037037</v>
      </c>
      <c r="Q717">
        <v>0.2204976851851852</v>
      </c>
    </row>
    <row r="718" spans="2:17" hidden="1" x14ac:dyDescent="0.35">
      <c r="B718" s="64">
        <v>43435</v>
      </c>
      <c r="C718" s="64" t="s">
        <v>109</v>
      </c>
      <c r="D718" t="s">
        <v>100</v>
      </c>
      <c r="F718" t="s">
        <v>101</v>
      </c>
      <c r="G718" t="s">
        <v>60</v>
      </c>
      <c r="H718" t="s">
        <v>61</v>
      </c>
      <c r="I718">
        <v>317</v>
      </c>
      <c r="J718">
        <v>316</v>
      </c>
      <c r="K718">
        <v>1</v>
      </c>
      <c r="L718">
        <v>309</v>
      </c>
      <c r="M718">
        <v>198</v>
      </c>
      <c r="N718">
        <v>111</v>
      </c>
      <c r="O718">
        <v>41</v>
      </c>
      <c r="P718">
        <v>0.21049768518518519</v>
      </c>
      <c r="Q718">
        <v>0.25116898148148148</v>
      </c>
    </row>
    <row r="719" spans="2:17" hidden="1" x14ac:dyDescent="0.35">
      <c r="B719" s="64">
        <v>43435</v>
      </c>
      <c r="C719" s="64" t="s">
        <v>109</v>
      </c>
      <c r="D719" t="s">
        <v>102</v>
      </c>
      <c r="F719" t="s">
        <v>103</v>
      </c>
      <c r="G719" t="s">
        <v>60</v>
      </c>
      <c r="H719" t="s">
        <v>61</v>
      </c>
      <c r="I719">
        <v>216</v>
      </c>
      <c r="J719">
        <v>210</v>
      </c>
      <c r="K719">
        <v>0</v>
      </c>
      <c r="L719">
        <v>171</v>
      </c>
      <c r="M719">
        <v>54</v>
      </c>
      <c r="N719">
        <v>117</v>
      </c>
      <c r="O719">
        <v>66</v>
      </c>
      <c r="P719">
        <v>0.21833333333333335</v>
      </c>
      <c r="Q719">
        <v>0.2525</v>
      </c>
    </row>
    <row r="720" spans="2:17" hidden="1" x14ac:dyDescent="0.35">
      <c r="B720" s="64">
        <v>43435</v>
      </c>
      <c r="C720" s="64" t="s">
        <v>109</v>
      </c>
      <c r="D720" t="s">
        <v>104</v>
      </c>
      <c r="F720" t="s">
        <v>105</v>
      </c>
      <c r="G720" t="s">
        <v>60</v>
      </c>
      <c r="H720" t="s">
        <v>61</v>
      </c>
      <c r="I720">
        <v>5</v>
      </c>
      <c r="J720">
        <v>5</v>
      </c>
      <c r="K720">
        <v>1</v>
      </c>
      <c r="L720">
        <v>2</v>
      </c>
      <c r="M720">
        <v>0</v>
      </c>
      <c r="N720">
        <v>2</v>
      </c>
      <c r="O720">
        <v>1</v>
      </c>
      <c r="P720">
        <v>0.25</v>
      </c>
      <c r="Q720">
        <v>0.25</v>
      </c>
    </row>
    <row r="721" spans="2:17" hidden="1" x14ac:dyDescent="0.35">
      <c r="B721" s="64">
        <v>43435</v>
      </c>
      <c r="C721" s="64" t="s">
        <v>109</v>
      </c>
      <c r="D721" t="s">
        <v>106</v>
      </c>
      <c r="F721" t="s">
        <v>107</v>
      </c>
      <c r="G721" t="s">
        <v>60</v>
      </c>
      <c r="H721" t="s">
        <v>61</v>
      </c>
      <c r="I721">
        <v>45</v>
      </c>
      <c r="J721">
        <v>45</v>
      </c>
      <c r="K721">
        <v>0</v>
      </c>
      <c r="L721">
        <v>65</v>
      </c>
      <c r="M721">
        <v>44</v>
      </c>
      <c r="N721">
        <v>21</v>
      </c>
      <c r="O721">
        <v>10</v>
      </c>
      <c r="P721">
        <v>0.3006712962962963</v>
      </c>
      <c r="Q721">
        <v>0.33333333333333331</v>
      </c>
    </row>
    <row r="722" spans="2:17" hidden="1" x14ac:dyDescent="0.35">
      <c r="B722" s="64">
        <v>43466</v>
      </c>
      <c r="C722" s="64" t="s">
        <v>109</v>
      </c>
      <c r="D722" t="s">
        <v>58</v>
      </c>
      <c r="F722" t="s">
        <v>59</v>
      </c>
      <c r="G722" t="s">
        <v>60</v>
      </c>
      <c r="H722" t="s">
        <v>61</v>
      </c>
      <c r="I722">
        <v>725</v>
      </c>
      <c r="J722">
        <v>725</v>
      </c>
      <c r="K722">
        <v>4</v>
      </c>
      <c r="L722">
        <v>480</v>
      </c>
      <c r="M722">
        <v>294</v>
      </c>
      <c r="N722">
        <v>186</v>
      </c>
      <c r="O722">
        <v>155</v>
      </c>
      <c r="P722">
        <v>0.26416666666666666</v>
      </c>
      <c r="Q722">
        <v>0.21416666666666664</v>
      </c>
    </row>
    <row r="723" spans="2:17" hidden="1" x14ac:dyDescent="0.35">
      <c r="B723" s="64">
        <v>43466</v>
      </c>
      <c r="C723" s="64" t="s">
        <v>109</v>
      </c>
      <c r="D723" t="s">
        <v>62</v>
      </c>
      <c r="F723" t="s">
        <v>63</v>
      </c>
      <c r="G723" t="s">
        <v>60</v>
      </c>
      <c r="H723" t="s">
        <v>61</v>
      </c>
      <c r="I723">
        <v>401</v>
      </c>
      <c r="J723">
        <v>401</v>
      </c>
      <c r="K723">
        <v>4</v>
      </c>
      <c r="L723">
        <v>234</v>
      </c>
      <c r="M723">
        <v>138</v>
      </c>
      <c r="N723">
        <v>96</v>
      </c>
      <c r="O723">
        <v>30</v>
      </c>
      <c r="P723">
        <v>0.25650462962962967</v>
      </c>
      <c r="Q723">
        <v>0.22450231481481484</v>
      </c>
    </row>
    <row r="724" spans="2:17" hidden="1" x14ac:dyDescent="0.35">
      <c r="B724" s="64">
        <v>43466</v>
      </c>
      <c r="C724" s="64" t="s">
        <v>109</v>
      </c>
      <c r="D724" t="s">
        <v>64</v>
      </c>
      <c r="F724" t="s">
        <v>65</v>
      </c>
      <c r="G724" t="s">
        <v>60</v>
      </c>
      <c r="H724" t="s">
        <v>61</v>
      </c>
      <c r="I724">
        <v>117</v>
      </c>
      <c r="J724">
        <v>117</v>
      </c>
      <c r="K724">
        <v>1</v>
      </c>
      <c r="L724">
        <v>82</v>
      </c>
      <c r="M724">
        <v>48</v>
      </c>
      <c r="N724">
        <v>34</v>
      </c>
      <c r="O724">
        <v>21</v>
      </c>
      <c r="P724">
        <v>0.21182870370370369</v>
      </c>
      <c r="Q724">
        <v>9.2835648148148153E-2</v>
      </c>
    </row>
    <row r="725" spans="2:17" hidden="1" x14ac:dyDescent="0.35">
      <c r="B725" s="64">
        <v>43466</v>
      </c>
      <c r="C725" s="64" t="s">
        <v>109</v>
      </c>
      <c r="D725" t="s">
        <v>66</v>
      </c>
      <c r="F725" t="s">
        <v>67</v>
      </c>
      <c r="G725" t="s">
        <v>60</v>
      </c>
      <c r="H725" t="s">
        <v>61</v>
      </c>
      <c r="I725">
        <v>184</v>
      </c>
      <c r="J725">
        <v>184</v>
      </c>
      <c r="K725">
        <v>1</v>
      </c>
      <c r="L725">
        <v>134</v>
      </c>
      <c r="M725">
        <v>131</v>
      </c>
      <c r="N725">
        <v>3</v>
      </c>
      <c r="O725">
        <v>20</v>
      </c>
      <c r="P725">
        <v>0.29682870370370368</v>
      </c>
      <c r="Q725">
        <v>0.13333333333333333</v>
      </c>
    </row>
    <row r="726" spans="2:17" hidden="1" x14ac:dyDescent="0.35">
      <c r="B726" s="64">
        <v>43466</v>
      </c>
      <c r="C726" s="64" t="s">
        <v>109</v>
      </c>
      <c r="D726" t="s">
        <v>68</v>
      </c>
      <c r="F726" t="s">
        <v>69</v>
      </c>
      <c r="G726" t="s">
        <v>60</v>
      </c>
      <c r="H726" t="s">
        <v>61</v>
      </c>
      <c r="I726">
        <v>166</v>
      </c>
      <c r="J726">
        <v>166</v>
      </c>
      <c r="K726">
        <v>0</v>
      </c>
      <c r="L726">
        <v>117</v>
      </c>
      <c r="M726">
        <v>74</v>
      </c>
      <c r="N726">
        <v>43</v>
      </c>
      <c r="O726">
        <v>10</v>
      </c>
      <c r="P726">
        <v>0.26299768518518518</v>
      </c>
      <c r="Q726">
        <v>0.75666666666666671</v>
      </c>
    </row>
    <row r="727" spans="2:17" hidden="1" x14ac:dyDescent="0.35">
      <c r="B727" s="64">
        <v>43466</v>
      </c>
      <c r="C727" s="64" t="s">
        <v>109</v>
      </c>
      <c r="D727" t="s">
        <v>70</v>
      </c>
      <c r="F727" t="s">
        <v>71</v>
      </c>
      <c r="G727" t="s">
        <v>60</v>
      </c>
      <c r="H727" t="s">
        <v>61</v>
      </c>
      <c r="I727">
        <v>223</v>
      </c>
      <c r="J727">
        <v>223</v>
      </c>
      <c r="K727">
        <v>3</v>
      </c>
      <c r="L727">
        <v>151</v>
      </c>
      <c r="M727">
        <v>91</v>
      </c>
      <c r="N727">
        <v>60</v>
      </c>
      <c r="O727">
        <v>48</v>
      </c>
      <c r="P727">
        <v>0.3775</v>
      </c>
      <c r="Q727">
        <v>0.2593287037037037</v>
      </c>
    </row>
    <row r="728" spans="2:17" hidden="1" x14ac:dyDescent="0.35">
      <c r="B728" s="64">
        <v>43466</v>
      </c>
      <c r="C728" s="64" t="s">
        <v>109</v>
      </c>
      <c r="D728" t="s">
        <v>72</v>
      </c>
      <c r="F728" t="s">
        <v>73</v>
      </c>
      <c r="G728" t="s">
        <v>60</v>
      </c>
      <c r="H728" t="s">
        <v>61</v>
      </c>
      <c r="I728">
        <v>975</v>
      </c>
      <c r="J728">
        <v>975</v>
      </c>
      <c r="K728">
        <v>3</v>
      </c>
      <c r="L728">
        <v>573</v>
      </c>
      <c r="M728">
        <v>476</v>
      </c>
      <c r="N728">
        <v>97</v>
      </c>
      <c r="O728">
        <v>185</v>
      </c>
      <c r="P728">
        <v>0.30549768518518522</v>
      </c>
      <c r="Q728">
        <v>0.17716435185185186</v>
      </c>
    </row>
    <row r="729" spans="2:17" hidden="1" x14ac:dyDescent="0.35">
      <c r="B729" s="64">
        <v>43466</v>
      </c>
      <c r="C729" s="64" t="s">
        <v>109</v>
      </c>
      <c r="D729" t="s">
        <v>74</v>
      </c>
      <c r="F729" t="s">
        <v>75</v>
      </c>
      <c r="G729" t="s">
        <v>60</v>
      </c>
      <c r="H729" t="s">
        <v>61</v>
      </c>
      <c r="I729">
        <v>419</v>
      </c>
      <c r="J729">
        <v>419</v>
      </c>
      <c r="K729">
        <v>0</v>
      </c>
      <c r="L729">
        <v>272</v>
      </c>
      <c r="M729">
        <v>88</v>
      </c>
      <c r="N729">
        <v>184</v>
      </c>
      <c r="O729">
        <v>46</v>
      </c>
      <c r="P729">
        <v>0.17516203703703703</v>
      </c>
      <c r="Q729">
        <v>8.516203703703705E-2</v>
      </c>
    </row>
    <row r="730" spans="2:17" hidden="1" x14ac:dyDescent="0.35">
      <c r="B730" s="64">
        <v>43466</v>
      </c>
      <c r="C730" s="64" t="s">
        <v>109</v>
      </c>
      <c r="D730" t="s">
        <v>76</v>
      </c>
      <c r="F730" t="s">
        <v>77</v>
      </c>
      <c r="G730" t="s">
        <v>60</v>
      </c>
      <c r="H730" t="s">
        <v>61</v>
      </c>
      <c r="I730">
        <v>32</v>
      </c>
      <c r="J730">
        <v>32</v>
      </c>
      <c r="K730">
        <v>1</v>
      </c>
      <c r="L730">
        <v>21</v>
      </c>
      <c r="M730">
        <v>8</v>
      </c>
      <c r="N730">
        <v>13</v>
      </c>
      <c r="O730">
        <v>4</v>
      </c>
      <c r="P730">
        <v>0.29249999999999998</v>
      </c>
      <c r="Q730">
        <v>8.3333333333333329E-2</v>
      </c>
    </row>
    <row r="731" spans="2:17" hidden="1" x14ac:dyDescent="0.35">
      <c r="B731" s="64">
        <v>43466</v>
      </c>
      <c r="C731" s="64" t="s">
        <v>109</v>
      </c>
      <c r="D731" t="s">
        <v>78</v>
      </c>
      <c r="F731" t="s">
        <v>79</v>
      </c>
      <c r="G731" t="s">
        <v>60</v>
      </c>
      <c r="H731" t="s">
        <v>61</v>
      </c>
      <c r="I731">
        <v>124</v>
      </c>
      <c r="J731">
        <v>124</v>
      </c>
      <c r="K731">
        <v>6</v>
      </c>
      <c r="L731">
        <v>92</v>
      </c>
      <c r="M731">
        <v>31</v>
      </c>
      <c r="N731">
        <v>61</v>
      </c>
      <c r="O731">
        <v>8</v>
      </c>
      <c r="P731">
        <v>0.13133101851851853</v>
      </c>
      <c r="Q731">
        <v>0.21466435185185184</v>
      </c>
    </row>
    <row r="732" spans="2:17" hidden="1" x14ac:dyDescent="0.35">
      <c r="B732" s="64">
        <v>43466</v>
      </c>
      <c r="C732" s="64" t="s">
        <v>109</v>
      </c>
      <c r="D732" t="s">
        <v>80</v>
      </c>
      <c r="F732" t="s">
        <v>81</v>
      </c>
      <c r="G732" t="s">
        <v>60</v>
      </c>
      <c r="H732" t="s">
        <v>61</v>
      </c>
      <c r="I732">
        <v>307</v>
      </c>
      <c r="J732">
        <v>307</v>
      </c>
      <c r="K732">
        <v>4</v>
      </c>
      <c r="L732">
        <v>210</v>
      </c>
      <c r="M732">
        <v>149</v>
      </c>
      <c r="N732">
        <v>61</v>
      </c>
      <c r="O732">
        <v>29</v>
      </c>
      <c r="P732">
        <v>0.25349537037037034</v>
      </c>
      <c r="Q732">
        <v>0.21400462962962963</v>
      </c>
    </row>
    <row r="733" spans="2:17" x14ac:dyDescent="0.35">
      <c r="B733" s="64">
        <v>43466</v>
      </c>
      <c r="C733" s="64" t="s">
        <v>109</v>
      </c>
      <c r="D733" t="s">
        <v>82</v>
      </c>
      <c r="F733" t="s">
        <v>83</v>
      </c>
      <c r="G733" t="s">
        <v>60</v>
      </c>
      <c r="H733" t="s">
        <v>61</v>
      </c>
      <c r="I733">
        <v>267</v>
      </c>
      <c r="J733">
        <v>267</v>
      </c>
      <c r="K733">
        <v>1</v>
      </c>
      <c r="L733">
        <v>177</v>
      </c>
      <c r="M733">
        <v>155</v>
      </c>
      <c r="N733">
        <v>22</v>
      </c>
      <c r="O733">
        <v>21</v>
      </c>
      <c r="P733">
        <v>0.29333333333333333</v>
      </c>
      <c r="Q733">
        <v>0.17466435185185183</v>
      </c>
    </row>
    <row r="734" spans="2:17" hidden="1" x14ac:dyDescent="0.35">
      <c r="B734" s="64">
        <v>43466</v>
      </c>
      <c r="C734" s="64" t="s">
        <v>109</v>
      </c>
      <c r="D734" t="s">
        <v>84</v>
      </c>
      <c r="F734" t="s">
        <v>85</v>
      </c>
      <c r="G734" t="s">
        <v>60</v>
      </c>
      <c r="H734" t="s">
        <v>61</v>
      </c>
      <c r="I734">
        <v>117</v>
      </c>
      <c r="J734">
        <v>117</v>
      </c>
      <c r="K734">
        <v>1</v>
      </c>
      <c r="L734">
        <v>93</v>
      </c>
      <c r="M734">
        <v>69</v>
      </c>
      <c r="N734">
        <v>24</v>
      </c>
      <c r="O734">
        <v>14</v>
      </c>
      <c r="P734">
        <v>0.18099537037037036</v>
      </c>
      <c r="Q734">
        <v>0.13099537037037037</v>
      </c>
    </row>
    <row r="735" spans="2:17" hidden="1" x14ac:dyDescent="0.35">
      <c r="B735" s="64">
        <v>43466</v>
      </c>
      <c r="C735" s="64" t="s">
        <v>109</v>
      </c>
      <c r="D735" t="s">
        <v>86</v>
      </c>
      <c r="F735" t="s">
        <v>87</v>
      </c>
      <c r="G735" t="s">
        <v>60</v>
      </c>
      <c r="H735" t="s">
        <v>61</v>
      </c>
      <c r="I735">
        <v>155</v>
      </c>
      <c r="J735">
        <v>155</v>
      </c>
      <c r="K735">
        <v>3</v>
      </c>
      <c r="L735">
        <v>98</v>
      </c>
      <c r="M735">
        <v>68</v>
      </c>
      <c r="N735">
        <v>30</v>
      </c>
      <c r="O735">
        <v>33</v>
      </c>
      <c r="P735">
        <v>0.21283564814814815</v>
      </c>
      <c r="Q735">
        <v>0.47200231481481486</v>
      </c>
    </row>
    <row r="736" spans="2:17" hidden="1" x14ac:dyDescent="0.35">
      <c r="B736" s="64">
        <v>43466</v>
      </c>
      <c r="C736" s="64" t="s">
        <v>109</v>
      </c>
      <c r="D736" t="s">
        <v>88</v>
      </c>
      <c r="F736" t="s">
        <v>89</v>
      </c>
      <c r="G736" t="s">
        <v>60</v>
      </c>
      <c r="H736" t="s">
        <v>61</v>
      </c>
      <c r="I736">
        <v>78</v>
      </c>
      <c r="J736">
        <v>78</v>
      </c>
      <c r="K736">
        <v>0</v>
      </c>
      <c r="L736">
        <v>33</v>
      </c>
      <c r="M736">
        <v>24</v>
      </c>
      <c r="N736">
        <v>9</v>
      </c>
      <c r="O736">
        <v>18</v>
      </c>
      <c r="P736">
        <v>0.5508333333333334</v>
      </c>
      <c r="Q736">
        <v>0.38516203703703705</v>
      </c>
    </row>
    <row r="737" spans="2:17" hidden="1" x14ac:dyDescent="0.35">
      <c r="B737" s="64">
        <v>43466</v>
      </c>
      <c r="C737" s="64" t="s">
        <v>109</v>
      </c>
      <c r="D737" t="s">
        <v>90</v>
      </c>
      <c r="F737" t="s">
        <v>91</v>
      </c>
      <c r="G737" t="s">
        <v>60</v>
      </c>
      <c r="H737" t="s">
        <v>61</v>
      </c>
      <c r="I737">
        <v>179</v>
      </c>
      <c r="J737">
        <v>179</v>
      </c>
      <c r="K737">
        <v>5</v>
      </c>
      <c r="L737">
        <v>122</v>
      </c>
      <c r="M737">
        <v>91</v>
      </c>
      <c r="N737">
        <v>31</v>
      </c>
      <c r="O737">
        <v>26</v>
      </c>
      <c r="P737">
        <v>0.37533564814814818</v>
      </c>
      <c r="Q737">
        <v>0.14099537037037038</v>
      </c>
    </row>
    <row r="738" spans="2:17" hidden="1" x14ac:dyDescent="0.35">
      <c r="B738" s="64">
        <v>43466</v>
      </c>
      <c r="C738" s="64" t="s">
        <v>109</v>
      </c>
      <c r="D738" t="s">
        <v>92</v>
      </c>
      <c r="F738" t="s">
        <v>93</v>
      </c>
      <c r="G738" t="s">
        <v>60</v>
      </c>
      <c r="H738" t="s">
        <v>61</v>
      </c>
      <c r="I738">
        <v>361</v>
      </c>
      <c r="J738">
        <v>360</v>
      </c>
      <c r="K738">
        <v>7</v>
      </c>
      <c r="L738">
        <v>176</v>
      </c>
      <c r="M738">
        <v>144</v>
      </c>
      <c r="N738">
        <v>32</v>
      </c>
      <c r="O738">
        <v>50</v>
      </c>
      <c r="P738">
        <v>0.34</v>
      </c>
      <c r="Q738">
        <v>0.14133101851851851</v>
      </c>
    </row>
    <row r="739" spans="2:17" hidden="1" x14ac:dyDescent="0.35">
      <c r="B739" s="64">
        <v>43466</v>
      </c>
      <c r="C739" s="64" t="s">
        <v>109</v>
      </c>
      <c r="D739" t="s">
        <v>94</v>
      </c>
      <c r="F739" t="s">
        <v>95</v>
      </c>
      <c r="G739" t="s">
        <v>60</v>
      </c>
      <c r="H739" t="s">
        <v>61</v>
      </c>
      <c r="I739">
        <v>188</v>
      </c>
      <c r="J739">
        <v>188</v>
      </c>
      <c r="K739">
        <v>0</v>
      </c>
      <c r="L739">
        <v>150</v>
      </c>
      <c r="M739">
        <v>68</v>
      </c>
      <c r="N739">
        <v>82</v>
      </c>
      <c r="O739">
        <v>33</v>
      </c>
      <c r="P739">
        <v>0.26483796296296297</v>
      </c>
      <c r="Q739">
        <v>0.1275</v>
      </c>
    </row>
    <row r="740" spans="2:17" hidden="1" x14ac:dyDescent="0.35">
      <c r="B740" s="64">
        <v>43466</v>
      </c>
      <c r="C740" s="64" t="s">
        <v>109</v>
      </c>
      <c r="D740" t="s">
        <v>96</v>
      </c>
      <c r="F740" t="s">
        <v>97</v>
      </c>
      <c r="G740" t="s">
        <v>60</v>
      </c>
      <c r="H740" t="s">
        <v>61</v>
      </c>
      <c r="I740">
        <v>208</v>
      </c>
      <c r="J740">
        <v>208</v>
      </c>
      <c r="K740">
        <v>3</v>
      </c>
      <c r="L740">
        <v>159</v>
      </c>
      <c r="M740">
        <v>87</v>
      </c>
      <c r="N740">
        <v>72</v>
      </c>
      <c r="O740">
        <v>19</v>
      </c>
      <c r="P740">
        <v>0.30233796296296295</v>
      </c>
      <c r="Q740">
        <v>0.34817129629629634</v>
      </c>
    </row>
    <row r="741" spans="2:17" hidden="1" x14ac:dyDescent="0.35">
      <c r="B741" s="64">
        <v>43466</v>
      </c>
      <c r="C741" s="64" t="s">
        <v>109</v>
      </c>
      <c r="D741" t="s">
        <v>98</v>
      </c>
      <c r="F741" t="s">
        <v>99</v>
      </c>
      <c r="G741" t="s">
        <v>60</v>
      </c>
      <c r="H741" t="s">
        <v>61</v>
      </c>
      <c r="I741">
        <v>577</v>
      </c>
      <c r="J741">
        <v>576</v>
      </c>
      <c r="K741">
        <v>4</v>
      </c>
      <c r="L741">
        <v>420</v>
      </c>
      <c r="M741">
        <v>310</v>
      </c>
      <c r="N741">
        <v>110</v>
      </c>
      <c r="O741">
        <v>64</v>
      </c>
      <c r="P741">
        <v>0.33799768518518519</v>
      </c>
      <c r="Q741">
        <v>0.13849537037037038</v>
      </c>
    </row>
    <row r="742" spans="2:17" hidden="1" x14ac:dyDescent="0.35">
      <c r="B742" s="64">
        <v>43466</v>
      </c>
      <c r="C742" s="64" t="s">
        <v>109</v>
      </c>
      <c r="D742" t="s">
        <v>100</v>
      </c>
      <c r="F742" t="s">
        <v>101</v>
      </c>
      <c r="G742" t="s">
        <v>60</v>
      </c>
      <c r="H742" t="s">
        <v>61</v>
      </c>
      <c r="I742">
        <v>715</v>
      </c>
      <c r="J742">
        <v>715</v>
      </c>
      <c r="K742">
        <v>0</v>
      </c>
      <c r="L742">
        <v>450</v>
      </c>
      <c r="M742">
        <v>288</v>
      </c>
      <c r="N742">
        <v>162</v>
      </c>
      <c r="O742">
        <v>65</v>
      </c>
      <c r="P742">
        <v>0.25216435185185188</v>
      </c>
      <c r="Q742">
        <v>0.30249999999999999</v>
      </c>
    </row>
    <row r="743" spans="2:17" hidden="1" x14ac:dyDescent="0.35">
      <c r="B743" s="64">
        <v>43466</v>
      </c>
      <c r="C743" s="64" t="s">
        <v>109</v>
      </c>
      <c r="D743" t="s">
        <v>102</v>
      </c>
      <c r="F743" t="s">
        <v>103</v>
      </c>
      <c r="G743" t="s">
        <v>60</v>
      </c>
      <c r="H743" t="s">
        <v>61</v>
      </c>
      <c r="I743">
        <v>445</v>
      </c>
      <c r="J743">
        <v>444</v>
      </c>
      <c r="K743">
        <v>0</v>
      </c>
      <c r="L743">
        <v>256</v>
      </c>
      <c r="M743">
        <v>144</v>
      </c>
      <c r="N743">
        <v>112</v>
      </c>
      <c r="O743">
        <v>57</v>
      </c>
      <c r="P743">
        <v>0.38733796296296297</v>
      </c>
      <c r="Q743">
        <v>0.25666666666666665</v>
      </c>
    </row>
    <row r="744" spans="2:17" hidden="1" x14ac:dyDescent="0.35">
      <c r="B744" s="64">
        <v>43466</v>
      </c>
      <c r="C744" s="64" t="s">
        <v>109</v>
      </c>
      <c r="D744" t="s">
        <v>104</v>
      </c>
      <c r="F744" t="s">
        <v>105</v>
      </c>
      <c r="G744" t="s">
        <v>60</v>
      </c>
      <c r="H744" t="s">
        <v>61</v>
      </c>
      <c r="I744">
        <v>8</v>
      </c>
      <c r="J744">
        <v>8</v>
      </c>
      <c r="K744">
        <v>0</v>
      </c>
      <c r="L744">
        <v>7</v>
      </c>
      <c r="M744">
        <v>3</v>
      </c>
      <c r="N744">
        <v>4</v>
      </c>
      <c r="O744">
        <v>3</v>
      </c>
      <c r="P744">
        <v>0.42616898148148147</v>
      </c>
      <c r="Q744">
        <v>0.59450231481481486</v>
      </c>
    </row>
    <row r="745" spans="2:17" hidden="1" x14ac:dyDescent="0.35">
      <c r="B745" s="64">
        <v>43466</v>
      </c>
      <c r="C745" s="64" t="s">
        <v>109</v>
      </c>
      <c r="D745" t="s">
        <v>106</v>
      </c>
      <c r="F745" t="s">
        <v>107</v>
      </c>
      <c r="G745" t="s">
        <v>60</v>
      </c>
      <c r="H745" t="s">
        <v>61</v>
      </c>
      <c r="I745">
        <v>124</v>
      </c>
      <c r="J745">
        <v>124</v>
      </c>
      <c r="K745">
        <v>0</v>
      </c>
      <c r="L745">
        <v>88</v>
      </c>
      <c r="M745">
        <v>49</v>
      </c>
      <c r="N745">
        <v>39</v>
      </c>
      <c r="O745">
        <v>16</v>
      </c>
      <c r="P745">
        <v>0.38966435185185189</v>
      </c>
      <c r="Q745">
        <v>0.18233796296296298</v>
      </c>
    </row>
    <row r="748" spans="2:17" x14ac:dyDescent="0.35">
      <c r="I748" s="74"/>
      <c r="J748" s="74"/>
    </row>
    <row r="749" spans="2:17" x14ac:dyDescent="0.35">
      <c r="I749" s="74"/>
      <c r="J749" s="74"/>
    </row>
    <row r="750" spans="2:17" x14ac:dyDescent="0.35">
      <c r="I750" s="74"/>
      <c r="J750" s="74"/>
    </row>
    <row r="751" spans="2:17" x14ac:dyDescent="0.35">
      <c r="I751" s="74"/>
      <c r="J751" s="74"/>
    </row>
    <row r="752" spans="2:17" x14ac:dyDescent="0.35">
      <c r="I752" s="74"/>
      <c r="J752" s="74"/>
    </row>
    <row r="753" spans="9:9" x14ac:dyDescent="0.35">
      <c r="I753" s="7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workbookViewId="0">
      <selection activeCell="H19" sqref="H19"/>
    </sheetView>
  </sheetViews>
  <sheetFormatPr defaultRowHeight="14.5" x14ac:dyDescent="0.35"/>
  <cols>
    <col min="1" max="1" width="34" customWidth="1"/>
    <col min="2" max="2" width="15.26953125" customWidth="1"/>
    <col min="3" max="4" width="6.6328125" customWidth="1"/>
    <col min="5" max="5" width="4.08984375" customWidth="1"/>
    <col min="6" max="6" width="3.90625" customWidth="1"/>
    <col min="7" max="7" width="3.6328125" customWidth="1"/>
    <col min="8" max="8" width="3" customWidth="1"/>
    <col min="9" max="9" width="4" customWidth="1"/>
    <col min="10" max="10" width="3.81640625" customWidth="1"/>
    <col min="11" max="11" width="3.7265625" customWidth="1"/>
    <col min="12" max="12" width="4.08984375" customWidth="1"/>
    <col min="13" max="13" width="3.90625" customWidth="1"/>
    <col min="14" max="15" width="10.7265625" bestFit="1" customWidth="1"/>
    <col min="16" max="16" width="4" bestFit="1" customWidth="1"/>
    <col min="17" max="17" width="3.81640625" bestFit="1" customWidth="1"/>
    <col min="18" max="18" width="6.453125" bestFit="1" customWidth="1"/>
    <col min="19" max="19" width="4.08984375" bestFit="1" customWidth="1"/>
    <col min="20" max="20" width="3.90625" bestFit="1" customWidth="1"/>
    <col min="21" max="21" width="6.6328125" bestFit="1" customWidth="1"/>
    <col min="22" max="22" width="3.81640625" bestFit="1" customWidth="1"/>
    <col min="23" max="23" width="4.26953125" bestFit="1" customWidth="1"/>
    <col min="24" max="24" width="6.453125" bestFit="1" customWidth="1"/>
    <col min="25" max="25" width="4.453125" bestFit="1" customWidth="1"/>
    <col min="26" max="26" width="3.6328125" bestFit="1" customWidth="1"/>
    <col min="27" max="27" width="6.453125" bestFit="1" customWidth="1"/>
    <col min="28" max="28" width="4" bestFit="1" customWidth="1"/>
    <col min="29" max="29" width="3.81640625" bestFit="1" customWidth="1"/>
    <col min="30" max="30" width="6.453125" bestFit="1" customWidth="1"/>
    <col min="31" max="31" width="4.08984375" bestFit="1" customWidth="1"/>
    <col min="32" max="32" width="3.90625" bestFit="1" customWidth="1"/>
    <col min="33" max="33" width="6.6328125" bestFit="1" customWidth="1"/>
    <col min="34" max="34" width="10.7265625" bestFit="1" customWidth="1"/>
  </cols>
  <sheetData>
    <row r="4" spans="1:3" x14ac:dyDescent="0.35">
      <c r="A4" s="67" t="s">
        <v>123</v>
      </c>
      <c r="B4" s="67" t="s">
        <v>110</v>
      </c>
    </row>
    <row r="5" spans="1:3" x14ac:dyDescent="0.35">
      <c r="B5" t="s">
        <v>114</v>
      </c>
      <c r="C5" t="s">
        <v>115</v>
      </c>
    </row>
    <row r="7" spans="1:3" x14ac:dyDescent="0.35">
      <c r="A7" s="67" t="s">
        <v>112</v>
      </c>
    </row>
    <row r="8" spans="1:3" x14ac:dyDescent="0.35">
      <c r="A8" s="68" t="s">
        <v>3</v>
      </c>
      <c r="B8" s="69">
        <v>390</v>
      </c>
      <c r="C8" s="69">
        <v>344</v>
      </c>
    </row>
    <row r="9" spans="1:3" x14ac:dyDescent="0.35">
      <c r="A9" s="68" t="s">
        <v>4</v>
      </c>
      <c r="B9" s="69">
        <v>99</v>
      </c>
      <c r="C9" s="69">
        <v>257</v>
      </c>
    </row>
    <row r="10" spans="1:3" x14ac:dyDescent="0.35">
      <c r="A10" s="68" t="s">
        <v>5</v>
      </c>
      <c r="B10" s="69">
        <v>146</v>
      </c>
      <c r="C10" s="69">
        <v>641</v>
      </c>
    </row>
    <row r="11" spans="1:3" x14ac:dyDescent="0.35">
      <c r="A11" s="68" t="s">
        <v>6</v>
      </c>
      <c r="B11" s="69">
        <v>164</v>
      </c>
      <c r="C11" s="69">
        <v>65</v>
      </c>
    </row>
    <row r="12" spans="1:3" x14ac:dyDescent="0.35">
      <c r="A12" s="68" t="s">
        <v>7</v>
      </c>
      <c r="B12" s="69">
        <v>342</v>
      </c>
      <c r="C12" s="69">
        <v>315</v>
      </c>
    </row>
    <row r="13" spans="1:3" x14ac:dyDescent="0.35">
      <c r="A13" s="68" t="s">
        <v>8</v>
      </c>
      <c r="B13" s="69">
        <v>1379</v>
      </c>
      <c r="C13" s="69">
        <v>1520</v>
      </c>
    </row>
    <row r="14" spans="1:3" x14ac:dyDescent="0.35">
      <c r="A14" s="68" t="s">
        <v>9</v>
      </c>
      <c r="B14" s="69">
        <v>1317</v>
      </c>
      <c r="C14" s="69">
        <v>1281</v>
      </c>
    </row>
    <row r="15" spans="1:3" x14ac:dyDescent="0.35">
      <c r="A15" s="68" t="s">
        <v>10</v>
      </c>
      <c r="B15" s="69">
        <v>447</v>
      </c>
      <c r="C15" s="69">
        <v>468</v>
      </c>
    </row>
    <row r="16" spans="1:3" x14ac:dyDescent="0.35">
      <c r="A16" s="68" t="s">
        <v>11</v>
      </c>
      <c r="B16" s="69">
        <v>873</v>
      </c>
      <c r="C16" s="69">
        <v>727</v>
      </c>
    </row>
    <row r="17" spans="1:3" x14ac:dyDescent="0.35">
      <c r="A17" s="68" t="s">
        <v>12</v>
      </c>
      <c r="B17" s="69">
        <v>799</v>
      </c>
      <c r="C17" s="69">
        <v>590</v>
      </c>
    </row>
    <row r="18" spans="1:3" x14ac:dyDescent="0.35">
      <c r="A18" s="68" t="s">
        <v>13</v>
      </c>
      <c r="B18" s="69">
        <v>58</v>
      </c>
      <c r="C18" s="69">
        <v>52</v>
      </c>
    </row>
    <row r="19" spans="1:3" x14ac:dyDescent="0.35">
      <c r="A19" s="68" t="s">
        <v>14</v>
      </c>
      <c r="B19" s="69">
        <v>322</v>
      </c>
      <c r="C19" s="69">
        <v>337</v>
      </c>
    </row>
    <row r="20" spans="1:3" x14ac:dyDescent="0.35">
      <c r="A20" s="68" t="s">
        <v>15</v>
      </c>
      <c r="B20" s="69">
        <v>15</v>
      </c>
      <c r="C20" s="69">
        <v>9</v>
      </c>
    </row>
    <row r="21" spans="1:3" x14ac:dyDescent="0.35">
      <c r="A21" s="68" t="s">
        <v>16</v>
      </c>
      <c r="B21" s="69">
        <v>582</v>
      </c>
      <c r="C21" s="69">
        <v>636</v>
      </c>
    </row>
    <row r="22" spans="1:3" x14ac:dyDescent="0.35">
      <c r="A22" s="68" t="s">
        <v>17</v>
      </c>
      <c r="B22" s="69">
        <v>439</v>
      </c>
      <c r="C22" s="69">
        <v>402</v>
      </c>
    </row>
    <row r="23" spans="1:3" x14ac:dyDescent="0.35">
      <c r="A23" s="68" t="s">
        <v>18</v>
      </c>
      <c r="B23" s="69">
        <v>1712</v>
      </c>
      <c r="C23" s="69">
        <v>1422</v>
      </c>
    </row>
    <row r="24" spans="1:3" x14ac:dyDescent="0.35">
      <c r="A24" s="68" t="s">
        <v>19</v>
      </c>
      <c r="B24" s="69">
        <v>1321</v>
      </c>
      <c r="C24" s="69">
        <v>1243</v>
      </c>
    </row>
    <row r="25" spans="1:3" x14ac:dyDescent="0.35">
      <c r="A25" s="68" t="s">
        <v>20</v>
      </c>
      <c r="B25" s="69">
        <v>987</v>
      </c>
      <c r="C25" s="69">
        <v>873</v>
      </c>
    </row>
    <row r="26" spans="1:3" x14ac:dyDescent="0.35">
      <c r="A26" s="68" t="s">
        <v>21</v>
      </c>
      <c r="B26" s="69">
        <v>928</v>
      </c>
      <c r="C26" s="69">
        <v>910</v>
      </c>
    </row>
    <row r="27" spans="1:3" x14ac:dyDescent="0.35">
      <c r="A27" s="68" t="s">
        <v>22</v>
      </c>
      <c r="B27" s="69">
        <v>611</v>
      </c>
      <c r="C27" s="69">
        <v>541</v>
      </c>
    </row>
    <row r="28" spans="1:3" x14ac:dyDescent="0.35">
      <c r="A28" s="68" t="s">
        <v>23</v>
      </c>
      <c r="B28" s="69">
        <v>511</v>
      </c>
      <c r="C28" s="69">
        <v>451</v>
      </c>
    </row>
    <row r="29" spans="1:3" x14ac:dyDescent="0.35">
      <c r="A29" s="68" t="s">
        <v>24</v>
      </c>
      <c r="B29" s="69">
        <v>442</v>
      </c>
      <c r="C29" s="69">
        <v>358</v>
      </c>
    </row>
    <row r="30" spans="1:3" x14ac:dyDescent="0.35">
      <c r="A30" s="68" t="s">
        <v>25</v>
      </c>
      <c r="B30" s="69">
        <v>299</v>
      </c>
      <c r="C30" s="69">
        <v>354</v>
      </c>
    </row>
    <row r="31" spans="1:3" x14ac:dyDescent="0.35">
      <c r="A31" s="68" t="s">
        <v>26</v>
      </c>
      <c r="B31" s="69">
        <v>384</v>
      </c>
      <c r="C31" s="69">
        <v>375</v>
      </c>
    </row>
    <row r="32" spans="1:3" x14ac:dyDescent="0.35">
      <c r="A32" s="68" t="s">
        <v>111</v>
      </c>
      <c r="B32" s="69">
        <v>14567</v>
      </c>
      <c r="C32" s="69">
        <v>14171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</vt:lpstr>
      <vt:lpstr>PrimoScope</vt:lpstr>
      <vt:lpstr>Illiad CSU+ combined</vt:lpstr>
      <vt:lpstr>FormerLink+</vt:lpstr>
      <vt:lpstr>DataILLiadBorrowingPivot</vt:lpstr>
      <vt:lpstr>DataIlliadBorrowingRawData</vt:lpstr>
      <vt:lpstr>DataIlliadLendingPivot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DeBartolo, Mallory</dc:creator>
  <cp:lastModifiedBy>DeBartolo, Mallory</cp:lastModifiedBy>
  <dcterms:created xsi:type="dcterms:W3CDTF">2019-02-20T21:06:35Z</dcterms:created>
  <dcterms:modified xsi:type="dcterms:W3CDTF">2019-03-01T06:20:35Z</dcterms:modified>
</cp:coreProperties>
</file>