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schneidk\Dropbox\SSU space docs\SSU\COLD\COLD Exec\"/>
    </mc:Choice>
  </mc:AlternateContent>
  <bookViews>
    <workbookView xWindow="0" yWindow="0" windowWidth="25605" windowHeight="13665"/>
  </bookViews>
  <sheets>
    <sheet name="90-10 ULMS Formula" sheetId="7" r:id="rId1"/>
    <sheet name="1718 using DW Coll Data" sheetId="6" state="hidden" r:id="rId2"/>
    <sheet name="AY 2017-18 (2)" sheetId="5" state="hidden" r:id="rId3"/>
    <sheet name="CSUSM Corrected" sheetId="3" state="hidden" r:id="rId4"/>
    <sheet name="AY 2015-16 costs" sheetId="4" state="hidden" r:id="rId5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7" i="7" l="1"/>
  <c r="F3" i="7"/>
  <c r="C27" i="7"/>
  <c r="E27" i="7"/>
  <c r="M3" i="7"/>
  <c r="O3" i="7"/>
  <c r="P3" i="7"/>
  <c r="F4" i="7"/>
  <c r="M4" i="7"/>
  <c r="O4" i="7"/>
  <c r="P4" i="7"/>
  <c r="F5" i="7"/>
  <c r="M5" i="7"/>
  <c r="O5" i="7"/>
  <c r="P5" i="7"/>
  <c r="F6" i="7"/>
  <c r="M6" i="7"/>
  <c r="O6" i="7"/>
  <c r="P6" i="7"/>
  <c r="F7" i="7"/>
  <c r="M7" i="7"/>
  <c r="O7" i="7"/>
  <c r="P7" i="7"/>
  <c r="F8" i="7"/>
  <c r="M8" i="7"/>
  <c r="O8" i="7"/>
  <c r="P8" i="7"/>
  <c r="F9" i="7"/>
  <c r="M9" i="7"/>
  <c r="O9" i="7"/>
  <c r="P9" i="7"/>
  <c r="P10" i="7"/>
  <c r="F11" i="7"/>
  <c r="M11" i="7"/>
  <c r="O11" i="7"/>
  <c r="P11" i="7"/>
  <c r="F12" i="7"/>
  <c r="M12" i="7"/>
  <c r="O12" i="7"/>
  <c r="P12" i="7"/>
  <c r="P13" i="7"/>
  <c r="P14" i="7"/>
  <c r="F15" i="7"/>
  <c r="M15" i="7"/>
  <c r="O15" i="7"/>
  <c r="P15" i="7"/>
  <c r="F16" i="7"/>
  <c r="M16" i="7"/>
  <c r="O16" i="7"/>
  <c r="P16" i="7"/>
  <c r="F17" i="7"/>
  <c r="M17" i="7"/>
  <c r="O17" i="7"/>
  <c r="P17" i="7"/>
  <c r="F18" i="7"/>
  <c r="M18" i="7"/>
  <c r="O18" i="7"/>
  <c r="P18" i="7"/>
  <c r="F19" i="7"/>
  <c r="M19" i="7"/>
  <c r="O19" i="7"/>
  <c r="P19" i="7"/>
  <c r="F20" i="7"/>
  <c r="M20" i="7"/>
  <c r="O20" i="7"/>
  <c r="P20" i="7"/>
  <c r="F21" i="7"/>
  <c r="M21" i="7"/>
  <c r="O21" i="7"/>
  <c r="P21" i="7"/>
  <c r="F22" i="7"/>
  <c r="M22" i="7"/>
  <c r="O22" i="7"/>
  <c r="P22" i="7"/>
  <c r="F23" i="7"/>
  <c r="M23" i="7"/>
  <c r="O23" i="7"/>
  <c r="P23" i="7"/>
  <c r="F24" i="7"/>
  <c r="M24" i="7"/>
  <c r="O24" i="7"/>
  <c r="P24" i="7"/>
  <c r="F2" i="7"/>
  <c r="M2" i="7"/>
  <c r="O2" i="7"/>
  <c r="P2" i="7"/>
  <c r="O27" i="7"/>
  <c r="F10" i="7"/>
  <c r="F13" i="7"/>
  <c r="F14" i="7"/>
  <c r="M10" i="7"/>
  <c r="N10" i="7"/>
  <c r="M13" i="7"/>
  <c r="N13" i="7"/>
  <c r="M14" i="7"/>
  <c r="N14" i="7"/>
  <c r="N27" i="7"/>
  <c r="R3" i="7"/>
  <c r="R4" i="7"/>
  <c r="R5" i="7"/>
  <c r="R6" i="7"/>
  <c r="R7" i="7"/>
  <c r="R8" i="7"/>
  <c r="R9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" i="7"/>
  <c r="M27" i="7"/>
  <c r="G27" i="7"/>
  <c r="P27" i="7"/>
  <c r="K2" i="7"/>
  <c r="K3" i="7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7" i="7"/>
  <c r="D27" i="7"/>
  <c r="I2" i="7"/>
  <c r="I3" i="7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7" i="7"/>
  <c r="P25" i="7"/>
  <c r="G27" i="6"/>
  <c r="E27" i="6"/>
  <c r="D27" i="6"/>
  <c r="C27" i="6"/>
  <c r="B27" i="6"/>
  <c r="I24" i="6"/>
  <c r="O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K2" i="6"/>
  <c r="K27" i="6"/>
  <c r="M10" i="6"/>
  <c r="M4" i="6"/>
  <c r="I8" i="6"/>
  <c r="M9" i="6"/>
  <c r="I11" i="6"/>
  <c r="M12" i="6"/>
  <c r="I3" i="6"/>
  <c r="I2" i="6"/>
  <c r="M6" i="6"/>
  <c r="I10" i="6"/>
  <c r="M2" i="6"/>
  <c r="I6" i="6"/>
  <c r="I4" i="6"/>
  <c r="M5" i="6"/>
  <c r="I7" i="6"/>
  <c r="M8" i="6"/>
  <c r="I12" i="6"/>
  <c r="M3" i="6"/>
  <c r="I5" i="6"/>
  <c r="M7" i="6"/>
  <c r="I9" i="6"/>
  <c r="M11" i="6"/>
  <c r="I13" i="6"/>
  <c r="M14" i="6"/>
  <c r="M16" i="6"/>
  <c r="M18" i="6"/>
  <c r="M20" i="6"/>
  <c r="M22" i="6"/>
  <c r="M24" i="6"/>
  <c r="M13" i="6"/>
  <c r="M15" i="6"/>
  <c r="M17" i="6"/>
  <c r="M19" i="6"/>
  <c r="M21" i="6"/>
  <c r="M23" i="6"/>
  <c r="I14" i="6"/>
  <c r="I15" i="6"/>
  <c r="I16" i="6"/>
  <c r="I17" i="6"/>
  <c r="I18" i="6"/>
  <c r="I19" i="6"/>
  <c r="I20" i="6"/>
  <c r="I21" i="6"/>
  <c r="I22" i="6"/>
  <c r="I23" i="6"/>
  <c r="D27" i="5"/>
  <c r="E27" i="5"/>
  <c r="G27" i="5"/>
  <c r="C27" i="5"/>
  <c r="B27" i="5"/>
  <c r="O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K2" i="5"/>
  <c r="K27" i="5"/>
  <c r="O23" i="6"/>
  <c r="Q23" i="6"/>
  <c r="O20" i="6"/>
  <c r="Q20" i="6"/>
  <c r="O21" i="6"/>
  <c r="Q21" i="6"/>
  <c r="O18" i="6"/>
  <c r="Q18" i="6"/>
  <c r="O11" i="6"/>
  <c r="Q11" i="6"/>
  <c r="O5" i="6"/>
  <c r="Q5" i="6"/>
  <c r="O12" i="6"/>
  <c r="Q12" i="6"/>
  <c r="O4" i="6"/>
  <c r="Q4" i="6"/>
  <c r="O19" i="6"/>
  <c r="Q19" i="6"/>
  <c r="O16" i="6"/>
  <c r="Q16" i="6"/>
  <c r="O6" i="6"/>
  <c r="Q6" i="6"/>
  <c r="O17" i="6"/>
  <c r="Q17" i="6"/>
  <c r="O22" i="6"/>
  <c r="Q22" i="6"/>
  <c r="O14" i="6"/>
  <c r="Q14" i="6"/>
  <c r="O7" i="6"/>
  <c r="Q7" i="6"/>
  <c r="O8" i="6"/>
  <c r="Q8" i="6"/>
  <c r="O9" i="6"/>
  <c r="Q9" i="6"/>
  <c r="O15" i="6"/>
  <c r="Q15" i="6"/>
  <c r="O2" i="6"/>
  <c r="Q2" i="6"/>
  <c r="O13" i="6"/>
  <c r="Q13" i="6"/>
  <c r="O3" i="6"/>
  <c r="Q3" i="6"/>
  <c r="O24" i="6"/>
  <c r="Q24" i="6"/>
  <c r="O10" i="6"/>
  <c r="Q10" i="6"/>
  <c r="M27" i="6"/>
  <c r="O27" i="6"/>
  <c r="I27" i="6"/>
  <c r="I24" i="5"/>
  <c r="M2" i="5"/>
  <c r="M3" i="5"/>
  <c r="O3" i="5"/>
  <c r="M4" i="5"/>
  <c r="O4" i="5"/>
  <c r="M5" i="5"/>
  <c r="O5" i="5"/>
  <c r="M6" i="5"/>
  <c r="O6" i="5"/>
  <c r="M7" i="5"/>
  <c r="O7" i="5"/>
  <c r="M8" i="5"/>
  <c r="O8" i="5"/>
  <c r="M9" i="5"/>
  <c r="O9" i="5"/>
  <c r="M10" i="5"/>
  <c r="O10" i="5"/>
  <c r="M11" i="5"/>
  <c r="O11" i="5"/>
  <c r="M12" i="5"/>
  <c r="O12" i="5"/>
  <c r="M13" i="5"/>
  <c r="O13" i="5"/>
  <c r="M14" i="5"/>
  <c r="O14" i="5"/>
  <c r="M15" i="5"/>
  <c r="O15" i="5"/>
  <c r="M16" i="5"/>
  <c r="O16" i="5"/>
  <c r="M17" i="5"/>
  <c r="O17" i="5"/>
  <c r="M18" i="5"/>
  <c r="O18" i="5"/>
  <c r="M19" i="5"/>
  <c r="O19" i="5"/>
  <c r="M20" i="5"/>
  <c r="O20" i="5"/>
  <c r="M21" i="5"/>
  <c r="O21" i="5"/>
  <c r="M22" i="5"/>
  <c r="O22" i="5"/>
  <c r="M23" i="5"/>
  <c r="O23" i="5"/>
  <c r="M24" i="5"/>
  <c r="O24" i="5"/>
  <c r="I2" i="5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7" i="5"/>
  <c r="M27" i="5"/>
  <c r="O27" i="5"/>
  <c r="O2" i="5"/>
  <c r="O25" i="3"/>
  <c r="E27" i="3"/>
  <c r="D27" i="3"/>
  <c r="G27" i="3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K25" i="4"/>
  <c r="C27" i="3"/>
  <c r="B27" i="3"/>
  <c r="M24" i="3"/>
  <c r="O24" i="3"/>
  <c r="M20" i="3"/>
  <c r="O20" i="3"/>
  <c r="M16" i="3"/>
  <c r="O16" i="3"/>
  <c r="M12" i="3"/>
  <c r="O12" i="3"/>
  <c r="M8" i="3"/>
  <c r="O8" i="3"/>
  <c r="M4" i="3"/>
  <c r="O4" i="3"/>
  <c r="M23" i="3"/>
  <c r="O23" i="3"/>
  <c r="M19" i="3"/>
  <c r="O19" i="3"/>
  <c r="M15" i="3"/>
  <c r="O15" i="3"/>
  <c r="M11" i="3"/>
  <c r="O11" i="3"/>
  <c r="M7" i="3"/>
  <c r="O7" i="3"/>
  <c r="M3" i="3"/>
  <c r="O3" i="3"/>
  <c r="M22" i="3"/>
  <c r="O22" i="3"/>
  <c r="M18" i="3"/>
  <c r="O18" i="3"/>
  <c r="M14" i="3"/>
  <c r="O14" i="3"/>
  <c r="M10" i="3"/>
  <c r="O10" i="3"/>
  <c r="M6" i="3"/>
  <c r="O6" i="3"/>
  <c r="M2" i="3"/>
  <c r="O2" i="3"/>
  <c r="M21" i="3"/>
  <c r="O21" i="3"/>
  <c r="M17" i="3"/>
  <c r="O17" i="3"/>
  <c r="M13" i="3"/>
  <c r="O13" i="3"/>
  <c r="M9" i="3"/>
  <c r="O9" i="3"/>
  <c r="M5" i="3"/>
  <c r="O5" i="3"/>
  <c r="I4" i="3"/>
  <c r="K24" i="3"/>
  <c r="K20" i="3"/>
  <c r="K16" i="3"/>
  <c r="K12" i="3"/>
  <c r="K8" i="3"/>
  <c r="K4" i="3"/>
  <c r="K23" i="3"/>
  <c r="K19" i="3"/>
  <c r="K15" i="3"/>
  <c r="K11" i="3"/>
  <c r="K7" i="3"/>
  <c r="K3" i="3"/>
  <c r="K22" i="3"/>
  <c r="K18" i="3"/>
  <c r="K14" i="3"/>
  <c r="K10" i="3"/>
  <c r="K6" i="3"/>
  <c r="K2" i="3"/>
  <c r="K21" i="3"/>
  <c r="K17" i="3"/>
  <c r="K13" i="3"/>
  <c r="K9" i="3"/>
  <c r="K5" i="3"/>
  <c r="I2" i="3"/>
  <c r="M27" i="3"/>
  <c r="O27" i="3"/>
  <c r="K27" i="3"/>
  <c r="I16" i="3"/>
  <c r="I9" i="3"/>
  <c r="I17" i="3"/>
  <c r="I5" i="3"/>
  <c r="I11" i="3"/>
  <c r="I23" i="3"/>
  <c r="I21" i="3"/>
  <c r="I19" i="3"/>
  <c r="I10" i="3"/>
  <c r="I24" i="3"/>
  <c r="I20" i="3"/>
  <c r="I18" i="3"/>
  <c r="I3" i="3"/>
  <c r="I7" i="3"/>
  <c r="I8" i="3"/>
  <c r="I13" i="3"/>
  <c r="I6" i="3"/>
  <c r="I12" i="3"/>
  <c r="I22" i="3"/>
  <c r="I15" i="3"/>
  <c r="I14" i="3"/>
  <c r="I27" i="3"/>
</calcChain>
</file>

<file path=xl/comments1.xml><?xml version="1.0" encoding="utf-8"?>
<comments xmlns="http://schemas.openxmlformats.org/spreadsheetml/2006/main">
  <authors>
    <author>Karen Schneider</author>
  </authors>
  <commentList>
    <comment ref="O1" authorId="0" shapeId="0">
      <text>
        <r>
          <rPr>
            <b/>
            <sz val="9"/>
            <color indexed="81"/>
            <rFont val="Calibri"/>
            <family val="2"/>
          </rPr>
          <t>Karen Schneider:</t>
        </r>
        <r>
          <rPr>
            <sz val="9"/>
            <color indexed="81"/>
            <rFont val="Calibri"/>
            <family val="2"/>
          </rPr>
          <t xml:space="preserve">
The adjusted formula keeps LB, MB, and Northridge at their pre-ULMS costs. To achieve this, the campuses that have cost savings have a final adjusted cost representing  their post-ULMS cost multiplied by the percent of their enrollment in the CSU and a "flat tax" of $112 per library to even out the final number. </t>
        </r>
      </text>
    </comment>
  </commentList>
</comments>
</file>

<file path=xl/sharedStrings.xml><?xml version="1.0" encoding="utf-8"?>
<sst xmlns="http://schemas.openxmlformats.org/spreadsheetml/2006/main" count="274" uniqueCount="77">
  <si>
    <t>Bakersfield</t>
  </si>
  <si>
    <t>Channel Islands</t>
  </si>
  <si>
    <t>Chico</t>
  </si>
  <si>
    <t>Dominguez Hills</t>
  </si>
  <si>
    <t>East Bay</t>
  </si>
  <si>
    <t>Fresno</t>
  </si>
  <si>
    <t>Fullerton</t>
  </si>
  <si>
    <t>Humboldt</t>
  </si>
  <si>
    <t>Long Beach</t>
  </si>
  <si>
    <t>Los Angeles</t>
  </si>
  <si>
    <t>Maritime</t>
  </si>
  <si>
    <t>Monterey Bay</t>
  </si>
  <si>
    <t>Northridge</t>
  </si>
  <si>
    <t>Pomona</t>
  </si>
  <si>
    <t>Sacramento</t>
  </si>
  <si>
    <t>San Bernardino</t>
  </si>
  <si>
    <t>San Diego</t>
  </si>
  <si>
    <t>San Francisco</t>
  </si>
  <si>
    <t>San Jose</t>
  </si>
  <si>
    <t>San Luis Obispo</t>
  </si>
  <si>
    <t>San Marcos</t>
  </si>
  <si>
    <t>Sonoma</t>
  </si>
  <si>
    <t>Stanislaus</t>
  </si>
  <si>
    <t>Total</t>
  </si>
  <si>
    <t>Campus</t>
  </si>
  <si>
    <t>Enrollment</t>
  </si>
  <si>
    <t>Collection</t>
  </si>
  <si>
    <t>Alma</t>
  </si>
  <si>
    <t>Primo</t>
  </si>
  <si>
    <t>Voyager</t>
  </si>
  <si>
    <t>ScholarlyStats</t>
  </si>
  <si>
    <t>Encore</t>
  </si>
  <si>
    <t>Sierra/Mill</t>
  </si>
  <si>
    <t>Summon</t>
  </si>
  <si>
    <t>360 Counter</t>
  </si>
  <si>
    <t>EDS</t>
  </si>
  <si>
    <t>Intota/360</t>
  </si>
  <si>
    <t>Alma/Primo</t>
  </si>
  <si>
    <t>MLML</t>
  </si>
  <si>
    <t>Prior costs</t>
  </si>
  <si>
    <t>Total staff</t>
  </si>
  <si>
    <t>Prof + Sup staff</t>
  </si>
  <si>
    <t>Adjustable</t>
  </si>
  <si>
    <t>Enroll</t>
  </si>
  <si>
    <t>Coll</t>
  </si>
  <si>
    <t>Staff</t>
  </si>
  <si>
    <t>Flat</t>
  </si>
  <si>
    <t>Original</t>
  </si>
  <si>
    <t>Savings</t>
  </si>
  <si>
    <t>Enroll Only</t>
  </si>
  <si>
    <t>NOTES</t>
  </si>
  <si>
    <t>"Collection" is taken from column 1 of the report.</t>
  </si>
  <si>
    <t>"Prof + Sup staff" are all professional and support staff (not including student assistants), taken from columns 14 and 15, respectively.</t>
  </si>
  <si>
    <t>Collection size and staff numbers are taken from CSU Library Statistics Reports (2014-15).</t>
  </si>
  <si>
    <t>Sacramento and San Marcos' prior costs are for Alma and Primo in AY 2014-15, the last payment prior to the systemwide deal.</t>
  </si>
  <si>
    <t>"Enrollment" numbers are for Fall 2014 and taken from the Chancellor’s Office Analytic Studies Statistical Report.</t>
  </si>
  <si>
    <t>"Total staff" is taken from column 13 of the report, and includes student assistants.</t>
  </si>
  <si>
    <t>"Original" formula is 25% enrollment, 25% collection size, 25% total staff, and 25% even distribution of costs</t>
  </si>
  <si>
    <t>"Enroll only" formula is based solely on enrollment</t>
  </si>
  <si>
    <t>"Savings" calculates percent savings from the adjustable formula</t>
  </si>
  <si>
    <t>For AY 15-16 and 16-17, Sacramento and San Marcos have been on interim pricing devised by Ex Libris (See AY 2015-16 tab)</t>
  </si>
  <si>
    <t>Cells highlighted in red reflect proposed costs that exceed prior costs</t>
  </si>
  <si>
    <t>"Adjustable" formula allows you to adjust the relative weight of each factor using the purple box to the right</t>
  </si>
  <si>
    <t>Adjustable formula uses only prof + sup staff, so does not include student assistants</t>
  </si>
  <si>
    <t>"Prior  costs" is library's total costs in 2015-16 for ILS, ERM tools, and discovery, collected by survey in July 2016 (see AY 2016-16 tab).</t>
  </si>
  <si>
    <t>Alma Bibs</t>
  </si>
  <si>
    <t>Using Alma Bibs</t>
  </si>
  <si>
    <t>Using COLD bibs</t>
  </si>
  <si>
    <t>Alma Bibs Added Cost</t>
  </si>
  <si>
    <t>Orig from DW</t>
  </si>
  <si>
    <t>Savings or loss from this formula</t>
  </si>
  <si>
    <t>Pre-ULMS costs</t>
  </si>
  <si>
    <t>Adjustment</t>
  </si>
  <si>
    <t>Offset needed</t>
  </si>
  <si>
    <t>Unadjusted 90/10 Formula</t>
  </si>
  <si>
    <t>% of enroll</t>
  </si>
  <si>
    <t>Adjusted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</si>
</sst>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164" formatCode="&quot;$&quot;#,##0"/>
    <numFmt numFmtId="165" formatCode="&quot;$&quot;#,##0.00"/>
    <numFmt numFmtId="166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A5002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1"/>
      <color theme="1"/>
      <name val="Calibri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DCBCB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2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60">
    <xf numFmtId="0" fontId="0" fillId="0" borderId="0" xfId="0"/>
    <xf numFmtId="3" fontId="0" fillId="0" borderId="0" xfId="0" applyNumberFormat="1"/>
    <xf numFmtId="164" fontId="0" fillId="0" borderId="0" xfId="0" applyNumberFormat="1"/>
    <xf numFmtId="0" fontId="0" fillId="0" borderId="0" xfId="0"/>
    <xf numFmtId="0" fontId="1" fillId="0" borderId="0" xfId="0" applyFont="1" applyAlignment="1">
      <alignment horizontal="center" vertical="center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1" fillId="3" borderId="0" xfId="0" applyFont="1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0" borderId="0" xfId="0" applyAlignment="1">
      <alignment horizontal="left" vertical="center"/>
    </xf>
    <xf numFmtId="164" fontId="3" fillId="0" borderId="0" xfId="0" applyNumberFormat="1" applyFont="1"/>
    <xf numFmtId="0" fontId="0" fillId="0" borderId="0" xfId="0" applyAlignment="1">
      <alignment horizontal="left" vertical="top" wrapText="1"/>
    </xf>
    <xf numFmtId="164" fontId="0" fillId="2" borderId="0" xfId="0" applyNumberFormat="1" applyFill="1" applyBorder="1"/>
    <xf numFmtId="164" fontId="0" fillId="2" borderId="0" xfId="0" applyNumberFormat="1" applyFill="1"/>
    <xf numFmtId="6" fontId="0" fillId="0" borderId="0" xfId="0" applyNumberFormat="1"/>
    <xf numFmtId="165" fontId="0" fillId="0" borderId="0" xfId="0" applyNumberFormat="1"/>
    <xf numFmtId="164" fontId="0" fillId="0" borderId="0" xfId="0" applyNumberFormat="1" applyFill="1"/>
    <xf numFmtId="1" fontId="0" fillId="0" borderId="0" xfId="0" applyNumberFormat="1"/>
    <xf numFmtId="0" fontId="1" fillId="4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164" fontId="3" fillId="0" borderId="0" xfId="0" applyNumberFormat="1" applyFont="1" applyFill="1"/>
    <xf numFmtId="0" fontId="1" fillId="0" borderId="0" xfId="0" applyFont="1" applyFill="1" applyAlignment="1">
      <alignment horizontal="center" vertical="center"/>
    </xf>
    <xf numFmtId="0" fontId="0" fillId="0" borderId="0" xfId="0" applyFill="1"/>
    <xf numFmtId="0" fontId="1" fillId="0" borderId="0" xfId="0" applyFont="1" applyFill="1" applyBorder="1" applyAlignment="1">
      <alignment horizontal="center" vertical="center"/>
    </xf>
    <xf numFmtId="164" fontId="3" fillId="0" borderId="0" xfId="0" applyNumberFormat="1" applyFont="1" applyFill="1" applyBorder="1"/>
    <xf numFmtId="0" fontId="1" fillId="5" borderId="0" xfId="0" applyFont="1" applyFill="1" applyBorder="1"/>
    <xf numFmtId="0" fontId="0" fillId="5" borderId="1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4" xfId="0" applyFill="1" applyBorder="1"/>
    <xf numFmtId="0" fontId="0" fillId="5" borderId="0" xfId="0" applyFill="1" applyBorder="1"/>
    <xf numFmtId="0" fontId="0" fillId="5" borderId="5" xfId="0" applyFill="1" applyBorder="1"/>
    <xf numFmtId="0" fontId="0" fillId="5" borderId="0" xfId="0" applyFont="1" applyFill="1" applyBorder="1"/>
    <xf numFmtId="9" fontId="0" fillId="5" borderId="0" xfId="0" applyNumberFormat="1" applyFill="1" applyBorder="1"/>
    <xf numFmtId="0" fontId="0" fillId="5" borderId="6" xfId="0" applyFill="1" applyBorder="1"/>
    <xf numFmtId="0" fontId="0" fillId="5" borderId="7" xfId="0" applyFill="1" applyBorder="1"/>
    <xf numFmtId="3" fontId="0" fillId="5" borderId="7" xfId="0" applyNumberFormat="1" applyFill="1" applyBorder="1"/>
    <xf numFmtId="0" fontId="0" fillId="5" borderId="8" xfId="0" applyFill="1" applyBorder="1"/>
    <xf numFmtId="164" fontId="4" fillId="6" borderId="0" xfId="0" applyNumberFormat="1" applyFont="1" applyFill="1"/>
    <xf numFmtId="164" fontId="4" fillId="6" borderId="0" xfId="0" applyNumberFormat="1" applyFont="1" applyFill="1" applyBorder="1"/>
    <xf numFmtId="9" fontId="3" fillId="0" borderId="0" xfId="0" applyNumberFormat="1" applyFont="1" applyFill="1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left" vertical="top" wrapText="1"/>
    </xf>
    <xf numFmtId="0" fontId="0" fillId="0" borderId="0" xfId="0" applyFont="1" applyFill="1"/>
    <xf numFmtId="0" fontId="0" fillId="0" borderId="0" xfId="0" applyFont="1" applyAlignment="1">
      <alignment wrapText="1"/>
    </xf>
    <xf numFmtId="1" fontId="5" fillId="0" borderId="0" xfId="0" applyNumberFormat="1" applyFont="1" applyBorder="1" applyAlignment="1">
      <alignment horizontal="right"/>
    </xf>
    <xf numFmtId="1" fontId="5" fillId="2" borderId="0" xfId="0" applyNumberFormat="1" applyFont="1" applyFill="1" applyBorder="1" applyAlignment="1">
      <alignment horizontal="right"/>
    </xf>
    <xf numFmtId="3" fontId="0" fillId="0" borderId="0" xfId="0" applyNumberFormat="1" applyBorder="1"/>
    <xf numFmtId="0" fontId="1" fillId="0" borderId="0" xfId="0" applyFont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8" fillId="0" borderId="0" xfId="0" applyFont="1"/>
    <xf numFmtId="166" fontId="0" fillId="0" borderId="0" xfId="0" applyNumberFormat="1"/>
    <xf numFmtId="165" fontId="0" fillId="0" borderId="0" xfId="0" applyNumberFormat="1" applyFont="1" applyFill="1"/>
  </cellXfs>
  <cellStyles count="22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Normal" xfId="0" builtinId="0"/>
    <cellStyle name="Normal 3" xfId="1"/>
  </cellStyles>
  <dxfs count="10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50021"/>
      <color rgb="FFFDCBCB"/>
      <color rgb="FFFCBCBC"/>
      <color rgb="FFF5FC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43"/>
  <sheetViews>
    <sheetView tabSelected="1" zoomScale="135" zoomScaleNormal="135" zoomScalePageLayoutView="135" workbookViewId="0">
      <pane ySplit="1" topLeftCell="A2" activePane="bottomLeft" state="frozen"/>
      <selection pane="bottomLeft" activeCell="N3" sqref="N3"/>
    </sheetView>
  </sheetViews>
  <sheetFormatPr defaultColWidth="8.85546875" defaultRowHeight="15" x14ac:dyDescent="0.25"/>
  <cols>
    <col min="1" max="1" width="17.85546875" style="27" bestFit="1" customWidth="1"/>
    <col min="2" max="2" width="9.85546875" style="3" customWidth="1"/>
    <col min="3" max="3" width="11.7109375" style="3" hidden="1" customWidth="1"/>
    <col min="4" max="4" width="11.28515625" style="3" hidden="1" customWidth="1"/>
    <col min="5" max="5" width="14.42578125" style="3" hidden="1" customWidth="1"/>
    <col min="6" max="6" width="10.42578125" style="3" customWidth="1"/>
    <col min="7" max="7" width="13.42578125" style="3" customWidth="1"/>
    <col min="8" max="8" width="2.140625" style="3" customWidth="1"/>
    <col min="9" max="9" width="11.42578125" style="3" hidden="1" customWidth="1"/>
    <col min="10" max="10" width="2.42578125" style="27" hidden="1" customWidth="1"/>
    <col min="11" max="11" width="10.7109375" style="27" hidden="1" customWidth="1"/>
    <col min="12" max="12" width="2.7109375" style="27" customWidth="1"/>
    <col min="13" max="13" width="21" style="27" customWidth="1"/>
    <col min="14" max="14" width="12.28515625" style="27" customWidth="1"/>
    <col min="15" max="15" width="14.85546875" style="27" customWidth="1"/>
    <col min="16" max="16" width="7.42578125" style="27" customWidth="1"/>
    <col min="17" max="17" width="13.85546875" style="3" hidden="1" customWidth="1"/>
    <col min="18" max="18" width="0" style="27" hidden="1" customWidth="1"/>
    <col min="19" max="19" width="1.85546875" style="3" customWidth="1"/>
    <col min="20" max="20" width="6.28515625" style="3" bestFit="1" customWidth="1"/>
    <col min="21" max="21" width="10.7109375" style="3" customWidth="1"/>
    <col min="22" max="22" width="1.85546875" style="3" customWidth="1"/>
    <col min="23" max="16384" width="8.85546875" style="3"/>
  </cols>
  <sheetData>
    <row r="1" spans="1:22" s="14" customFormat="1" ht="27" customHeight="1" x14ac:dyDescent="0.25">
      <c r="A1" s="26" t="s">
        <v>24</v>
      </c>
      <c r="B1" s="4" t="s">
        <v>25</v>
      </c>
      <c r="C1" s="4" t="s">
        <v>26</v>
      </c>
      <c r="D1" s="4" t="s">
        <v>40</v>
      </c>
      <c r="E1" s="4" t="s">
        <v>41</v>
      </c>
      <c r="F1" s="4" t="s">
        <v>75</v>
      </c>
      <c r="G1" s="4" t="s">
        <v>71</v>
      </c>
      <c r="H1" s="4"/>
      <c r="I1" s="28" t="s">
        <v>47</v>
      </c>
      <c r="J1" s="26"/>
      <c r="K1" s="26" t="s">
        <v>49</v>
      </c>
      <c r="L1" s="26"/>
      <c r="M1" s="26" t="s">
        <v>74</v>
      </c>
      <c r="N1" s="26" t="s">
        <v>73</v>
      </c>
      <c r="O1" s="26" t="s">
        <v>76</v>
      </c>
      <c r="P1" s="26" t="s">
        <v>48</v>
      </c>
      <c r="Q1" s="14" t="s">
        <v>69</v>
      </c>
      <c r="R1" s="56" t="s">
        <v>70</v>
      </c>
    </row>
    <row r="2" spans="1:22" x14ac:dyDescent="0.25">
      <c r="A2" s="27" t="s">
        <v>0</v>
      </c>
      <c r="B2" s="1">
        <v>8720</v>
      </c>
      <c r="C2" s="1">
        <v>479047</v>
      </c>
      <c r="D2" s="22">
        <v>26.83</v>
      </c>
      <c r="E2" s="22">
        <v>19.329999999999998</v>
      </c>
      <c r="F2" s="58">
        <f>(B2/$B$27)</f>
        <v>1.9002085435293758E-2</v>
      </c>
      <c r="G2" s="15">
        <v>46419</v>
      </c>
      <c r="H2" s="15"/>
      <c r="I2" s="29">
        <f>(U5 * (B2 / B27) * 0.25) + (U5 * (C2 / C27) * 0.25) + (U5 * (D2 / D27) * 0.25) + ((U5 / 23) * 0.25)</f>
        <v>36957.204379396833</v>
      </c>
      <c r="J2" s="25"/>
      <c r="K2" s="25">
        <f>U5 * (B2 / B27)</f>
        <v>26983.417368167582</v>
      </c>
      <c r="L2" s="25"/>
      <c r="M2" s="25">
        <f>(U5 * (B2 / B27) * U10) + (U5 * (C2 / C27) * U11) + (U5 * (E2 / E27) * U12) + ((U5 / 23) * U13)</f>
        <v>30459.093022655172</v>
      </c>
      <c r="N2" s="25"/>
      <c r="O2" s="25">
        <f>SUM(F2*12228)+M2+112</f>
        <v>30803.450523357944</v>
      </c>
      <c r="P2" s="45">
        <f xml:space="preserve"> 100% - (O2 / G2)</f>
        <v>0.33640426283724456</v>
      </c>
      <c r="Q2" s="25">
        <v>37178.298390323136</v>
      </c>
      <c r="R2" s="25">
        <f>SUM(Q2-M2)</f>
        <v>6719.2053676679643</v>
      </c>
      <c r="S2" s="5"/>
      <c r="T2" s="6"/>
      <c r="U2" s="6"/>
      <c r="V2" s="7"/>
    </row>
    <row r="3" spans="1:22" x14ac:dyDescent="0.25">
      <c r="A3" s="27" t="s">
        <v>1</v>
      </c>
      <c r="B3" s="1">
        <v>5879</v>
      </c>
      <c r="C3" s="1">
        <v>102228</v>
      </c>
      <c r="D3" s="22">
        <v>34</v>
      </c>
      <c r="E3" s="22">
        <v>22</v>
      </c>
      <c r="F3" s="58">
        <f t="shared" ref="F3:F24" si="0">(B3/$B$27)</f>
        <v>1.2811153701157341E-2</v>
      </c>
      <c r="G3" s="15">
        <v>24959</v>
      </c>
      <c r="H3" s="15"/>
      <c r="I3" s="44">
        <f>(U5 * (B3 / B27) * 0.25) + (U5 * (C3 / C27) * 0.25) + (U5 * (D3 / D27) * 0.25) + ((U5 / 23) * 0.25)</f>
        <v>30770.890199745136</v>
      </c>
      <c r="J3" s="25"/>
      <c r="K3" s="25">
        <f>U5 * (B3 / B27)</f>
        <v>18192.145723332251</v>
      </c>
      <c r="L3" s="25"/>
      <c r="M3" s="25">
        <f>(U5 * (B3 / B27) * U10) + (U5 * (C3 / C27) * U11) + (U5 * (E3 / E27) * U12) + ((U5 / 23) * U13)</f>
        <v>22546.948542303373</v>
      </c>
      <c r="N3" s="25"/>
      <c r="O3" s="25">
        <f t="shared" ref="O3:O12" si="1">SUM(F3*12228)+M3+112</f>
        <v>22815.603329761125</v>
      </c>
      <c r="P3" s="45">
        <f t="shared" ref="P3:P24" si="2" xml:space="preserve"> 100% - (O3 / G3)</f>
        <v>8.5876704605107435E-2</v>
      </c>
      <c r="Q3" s="25">
        <v>24959</v>
      </c>
      <c r="R3" s="25">
        <f t="shared" ref="R3:R25" si="3">SUM(Q3-M3)</f>
        <v>2412.051457696627</v>
      </c>
      <c r="S3" s="8"/>
      <c r="T3" s="9" t="s">
        <v>27</v>
      </c>
      <c r="U3" s="17">
        <v>1193024</v>
      </c>
      <c r="V3" s="10"/>
    </row>
    <row r="4" spans="1:22" x14ac:dyDescent="0.25">
      <c r="A4" s="27" t="s">
        <v>2</v>
      </c>
      <c r="B4" s="1">
        <v>17287</v>
      </c>
      <c r="C4" s="1">
        <v>857075</v>
      </c>
      <c r="D4" s="22">
        <v>42</v>
      </c>
      <c r="E4" s="22">
        <v>28</v>
      </c>
      <c r="F4" s="58">
        <f t="shared" si="0"/>
        <v>3.767076272017468E-2</v>
      </c>
      <c r="G4" s="15">
        <v>105584.73000000001</v>
      </c>
      <c r="H4" s="15"/>
      <c r="I4" s="29">
        <f>(U5 * (B4 / B27) * 0.25) + (U5 * (C4 / C27) * 0.25) + (U5 * (D4 / D27) * 0.25) + ((U5 / 23) * 0.25)</f>
        <v>53624.354939063356</v>
      </c>
      <c r="J4" s="25"/>
      <c r="K4" s="25">
        <f>U5 * (B4 / B27)</f>
        <v>53493.387160953331</v>
      </c>
      <c r="L4" s="25"/>
      <c r="M4" s="25">
        <f>(U5 * (B4 / B27) * U10) + (U5 * (C4 / C27) * U11) + (U5 * (E4 / E27) * U12) + ((U5 / 23) * U13)</f>
        <v>54318.065836162343</v>
      </c>
      <c r="N4" s="25"/>
      <c r="O4" s="25">
        <f t="shared" si="1"/>
        <v>54890.703922704641</v>
      </c>
      <c r="P4" s="45">
        <f t="shared" si="2"/>
        <v>0.48012649250791628</v>
      </c>
      <c r="Q4" s="25">
        <v>55425.845545487166</v>
      </c>
      <c r="R4" s="25">
        <f t="shared" si="3"/>
        <v>1107.7797093248228</v>
      </c>
      <c r="S4" s="8"/>
      <c r="T4" s="9" t="s">
        <v>28</v>
      </c>
      <c r="U4" s="17">
        <v>227000</v>
      </c>
      <c r="V4" s="10"/>
    </row>
    <row r="5" spans="1:22" x14ac:dyDescent="0.25">
      <c r="A5" s="27" t="s">
        <v>3</v>
      </c>
      <c r="B5" s="1">
        <v>14687</v>
      </c>
      <c r="C5" s="1">
        <v>720854</v>
      </c>
      <c r="D5" s="22">
        <v>34</v>
      </c>
      <c r="E5" s="22">
        <v>26</v>
      </c>
      <c r="F5" s="58">
        <f t="shared" si="0"/>
        <v>3.2005003301394427E-2</v>
      </c>
      <c r="G5" s="15">
        <v>47700</v>
      </c>
      <c r="H5" s="15"/>
      <c r="I5" s="29">
        <f>(U5 * (B5 / B27) * 0.25) + (U5 * (C5 / C27) * 0.25) + (U5 * (D5 / D27) * 0.25) + ((U5 / 23) * 0.25)</f>
        <v>47311.124885625402</v>
      </c>
      <c r="J5" s="25"/>
      <c r="K5" s="25">
        <f>U5 * (B5 / B27)</f>
        <v>45447.872808059321</v>
      </c>
      <c r="L5" s="25"/>
      <c r="M5" s="25">
        <f>(U5 * (B5 / B27) * U10) + (U5 * (C5 / C27) * U11) + (U5 * (E5 / E27) * U12) + ((U5 / 23) * U13)</f>
        <v>47077.102918557735</v>
      </c>
      <c r="N5" s="25"/>
      <c r="O5" s="25">
        <f t="shared" si="1"/>
        <v>47580.460098927186</v>
      </c>
      <c r="P5" s="45">
        <f t="shared" si="2"/>
        <v>2.5060775906250443E-3</v>
      </c>
      <c r="Q5" s="25">
        <v>47113.609349082122</v>
      </c>
      <c r="R5" s="25">
        <f t="shared" si="3"/>
        <v>36.506430524386815</v>
      </c>
      <c r="S5" s="8"/>
      <c r="T5" s="9" t="s">
        <v>23</v>
      </c>
      <c r="U5" s="18">
        <v>1420024</v>
      </c>
      <c r="V5" s="10"/>
    </row>
    <row r="6" spans="1:22" x14ac:dyDescent="0.25">
      <c r="A6" s="27" t="s">
        <v>4</v>
      </c>
      <c r="B6" s="1">
        <v>14823</v>
      </c>
      <c r="C6" s="1">
        <v>931440</v>
      </c>
      <c r="D6" s="22">
        <v>48.3</v>
      </c>
      <c r="E6" s="22">
        <v>33.799999999999997</v>
      </c>
      <c r="F6" s="58">
        <f t="shared" si="0"/>
        <v>3.2301366101761396E-2</v>
      </c>
      <c r="G6" s="15">
        <v>95769</v>
      </c>
      <c r="H6" s="15"/>
      <c r="I6" s="29">
        <f>(U5 * (B6 / B27) * 0.25) + (U5 * (C6 / C27) * 0.25) + (U5 * (D6 / D27) * 0.25) + ((U5 / 23) * 0.25)</f>
        <v>54588.484970275786</v>
      </c>
      <c r="J6" s="25"/>
      <c r="K6" s="25">
        <f>U5 * (B6 / B27)</f>
        <v>45868.715097287626</v>
      </c>
      <c r="L6" s="25"/>
      <c r="M6" s="25">
        <f>(U5 * (B6 / B27) * U10) + (U5 * (C6 / C27) * U11) + (U5 * (E6 / E27) * U12) + ((U5 / 23) * U13)</f>
        <v>47455.860978863209</v>
      </c>
      <c r="N6" s="25"/>
      <c r="O6" s="25">
        <f t="shared" si="1"/>
        <v>47962.842083555544</v>
      </c>
      <c r="P6" s="45">
        <f t="shared" si="2"/>
        <v>0.49918196824070893</v>
      </c>
      <c r="Q6" s="25">
        <v>55932.62028062217</v>
      </c>
      <c r="R6" s="25">
        <f t="shared" si="3"/>
        <v>8476.7593017589606</v>
      </c>
      <c r="S6" s="11"/>
      <c r="T6" s="12"/>
      <c r="U6" s="12"/>
      <c r="V6" s="13"/>
    </row>
    <row r="7" spans="1:22" x14ac:dyDescent="0.25">
      <c r="A7" s="27" t="s">
        <v>5</v>
      </c>
      <c r="B7" s="1">
        <v>23179</v>
      </c>
      <c r="C7" s="1">
        <v>2077611</v>
      </c>
      <c r="D7" s="22">
        <v>80</v>
      </c>
      <c r="E7" s="22">
        <v>51</v>
      </c>
      <c r="F7" s="58">
        <f t="shared" si="0"/>
        <v>5.0510245218425918E-2</v>
      </c>
      <c r="G7" s="15">
        <v>90479</v>
      </c>
      <c r="H7" s="15"/>
      <c r="I7" s="29">
        <f>(U5 * (B7 / B27) * 0.25) + (U5 * (C7 / C27) * 0.25) + (U5 * (D7 / D27) * 0.25) + ((U5 / 23) * 0.25)</f>
        <v>87632.839155530921</v>
      </c>
      <c r="J7" s="25"/>
      <c r="K7" s="25">
        <f>U5 * (B7 / B27)</f>
        <v>71725.760456050048</v>
      </c>
      <c r="L7" s="25"/>
      <c r="M7" s="25">
        <f>(U5 * (B7 / B27) * U10) + (U5 * (C7 / C27) * U11) + (U5 * (E7 / E27) * U12) + ((U5 / 23) * U13)</f>
        <v>70727.201801749397</v>
      </c>
      <c r="N7" s="25"/>
      <c r="O7" s="25">
        <f t="shared" si="1"/>
        <v>71456.841080280312</v>
      </c>
      <c r="P7" s="45">
        <f t="shared" si="2"/>
        <v>0.21023838592070743</v>
      </c>
      <c r="Q7" s="25">
        <v>87184.58024234543</v>
      </c>
      <c r="R7" s="25">
        <f t="shared" si="3"/>
        <v>16457.378440596032</v>
      </c>
    </row>
    <row r="8" spans="1:22" x14ac:dyDescent="0.25">
      <c r="A8" s="27" t="s">
        <v>6</v>
      </c>
      <c r="B8" s="1">
        <v>38128</v>
      </c>
      <c r="C8" s="1">
        <v>1180881</v>
      </c>
      <c r="D8" s="22">
        <v>77</v>
      </c>
      <c r="E8" s="22">
        <v>55</v>
      </c>
      <c r="F8" s="58">
        <f t="shared" si="0"/>
        <v>8.3086182738174363E-2</v>
      </c>
      <c r="G8" s="15">
        <v>153676</v>
      </c>
      <c r="H8" s="15"/>
      <c r="I8" s="29">
        <f>(U5 * (B8 / B27) * 0.25) + (U5 * (C8 / C27) * 0.25) + (U5 * (D8 / D27) * 0.25) + ((U5 / 23) * 0.25)</f>
        <v>84288.67186155259</v>
      </c>
      <c r="J8" s="25"/>
      <c r="K8" s="25">
        <f>U5 * (B8 / B27)</f>
        <v>117984.37355659332</v>
      </c>
      <c r="L8" s="25"/>
      <c r="M8" s="25">
        <f>(U5 * (B8 / B27) * U10) + (U5 * (C8 / C27) * U11) + (U5 * (E8 / E27) * U12) + ((U5 / 23) * U13)</f>
        <v>112359.95359223834</v>
      </c>
      <c r="N8" s="25"/>
      <c r="O8" s="25">
        <f t="shared" si="1"/>
        <v>113487.93143476073</v>
      </c>
      <c r="P8" s="45">
        <f t="shared" si="2"/>
        <v>0.26151167758946925</v>
      </c>
      <c r="Q8" s="25">
        <v>86627.465609116989</v>
      </c>
      <c r="R8" s="25">
        <f t="shared" si="3"/>
        <v>-25732.487983121347</v>
      </c>
      <c r="S8" s="31"/>
      <c r="T8" s="32"/>
      <c r="U8" s="32"/>
      <c r="V8" s="33"/>
    </row>
    <row r="9" spans="1:22" x14ac:dyDescent="0.25">
      <c r="A9" s="27" t="s">
        <v>7</v>
      </c>
      <c r="B9" s="1">
        <v>8485</v>
      </c>
      <c r="C9" s="1">
        <v>734543</v>
      </c>
      <c r="D9" s="22">
        <v>31.21</v>
      </c>
      <c r="E9" s="22">
        <v>25.15</v>
      </c>
      <c r="F9" s="58">
        <f t="shared" si="0"/>
        <v>1.8489987949365544E-2</v>
      </c>
      <c r="G9" s="15">
        <v>51293</v>
      </c>
      <c r="H9" s="15"/>
      <c r="I9" s="29">
        <f>(U5 * (B9 / B27) * 0.25) + (U5 * (C9 / C27) * 0.25) + (U5 * (D9 / D27) * 0.25) + ((U5 / 23) * 0.25)</f>
        <v>41975.09352737962</v>
      </c>
      <c r="J9" s="25"/>
      <c r="K9" s="25">
        <f>U5 * (B9 / B27)</f>
        <v>26256.226647809857</v>
      </c>
      <c r="L9" s="25"/>
      <c r="M9" s="25">
        <f>(U5 * (B9 / B27) * U10) + (U5 * (C9 / C27) * U11) + (U5 * (E9 / E27) * U12) + ((U5 / 23) * U13)</f>
        <v>29804.621374333219</v>
      </c>
      <c r="N9" s="25"/>
      <c r="O9" s="25">
        <f t="shared" si="1"/>
        <v>30142.71694697806</v>
      </c>
      <c r="P9" s="45">
        <f t="shared" si="2"/>
        <v>0.41234248441350552</v>
      </c>
      <c r="Q9" s="25">
        <v>42137.454199088432</v>
      </c>
      <c r="R9" s="25">
        <f t="shared" si="3"/>
        <v>12332.832824755213</v>
      </c>
      <c r="S9" s="34"/>
      <c r="T9" s="30" t="s">
        <v>72</v>
      </c>
      <c r="U9" s="35"/>
      <c r="V9" s="36"/>
    </row>
    <row r="10" spans="1:22" x14ac:dyDescent="0.25">
      <c r="A10" s="27" t="s">
        <v>8</v>
      </c>
      <c r="B10" s="1">
        <v>36809</v>
      </c>
      <c r="C10" s="1">
        <v>1125655</v>
      </c>
      <c r="D10" s="22">
        <v>71.88</v>
      </c>
      <c r="E10" s="22">
        <v>58.35</v>
      </c>
      <c r="F10" s="58">
        <f t="shared" si="0"/>
        <v>8.0211899402262379E-2</v>
      </c>
      <c r="G10" s="15">
        <v>107627</v>
      </c>
      <c r="H10" s="15"/>
      <c r="I10" s="29">
        <f>(U5 * (B10 / B27) * 0.25) + (U5 * (C10 / C27) * 0.25) + (U5 * (D10 / D27) * 0.25) + ((U5 / 23) * 0.25)</f>
        <v>81017.516207296125</v>
      </c>
      <c r="J10" s="25"/>
      <c r="K10" s="43">
        <f>U5 * (B10 / B27)</f>
        <v>113902.82223679824</v>
      </c>
      <c r="L10" s="25"/>
      <c r="M10" s="25">
        <f>(U5 * (B10 / B27) * U10) + (U5 * (C10 / C27) * U11) + (U5 * (E10 / E27) * U12) + ((U5 / 23) * U13)</f>
        <v>108686.55740442277</v>
      </c>
      <c r="N10" s="25">
        <f>SUM(M10-G10)</f>
        <v>1059.5574044227687</v>
      </c>
      <c r="O10" s="25">
        <v>107627</v>
      </c>
      <c r="P10" s="45">
        <f t="shared" si="2"/>
        <v>0</v>
      </c>
      <c r="Q10" s="25">
        <v>81684.634471926664</v>
      </c>
      <c r="R10" s="25">
        <f t="shared" si="3"/>
        <v>-27001.922932496105</v>
      </c>
      <c r="S10" s="34"/>
      <c r="T10" s="37" t="s">
        <v>43</v>
      </c>
      <c r="U10" s="38">
        <v>0.9</v>
      </c>
      <c r="V10" s="36"/>
    </row>
    <row r="11" spans="1:22" x14ac:dyDescent="0.25">
      <c r="A11" s="27" t="s">
        <v>9</v>
      </c>
      <c r="B11" s="1">
        <v>24488</v>
      </c>
      <c r="C11" s="1">
        <v>867804</v>
      </c>
      <c r="D11" s="22">
        <v>50.75</v>
      </c>
      <c r="E11" s="22">
        <v>39.1</v>
      </c>
      <c r="F11" s="58">
        <f t="shared" si="0"/>
        <v>5.3362737171957976E-2</v>
      </c>
      <c r="G11" s="15">
        <v>90889.8</v>
      </c>
      <c r="H11" s="15"/>
      <c r="I11" s="29">
        <f>(U5 * (B11 / B27) * 0.25) + (U5 * (C11 / C27) * 0.25) + (U5 * (D11 / D27) * 0.25) + ((U5 / 23) * 0.25)</f>
        <v>61726.424382573161</v>
      </c>
      <c r="J11" s="25"/>
      <c r="K11" s="25">
        <f>U5 * (B11 / B27)</f>
        <v>75776.367489872457</v>
      </c>
      <c r="L11" s="25"/>
      <c r="M11" s="25">
        <f>(U5 * (B11 / B27) * U10) + (U5 * (C11 / C27) * U11) + (U5 * (E11 / E27) * U12) + ((U5 / 23) * U13)</f>
        <v>74372.748132189561</v>
      </c>
      <c r="N11" s="25"/>
      <c r="O11" s="25">
        <f t="shared" si="1"/>
        <v>75137.267682328267</v>
      </c>
      <c r="P11" s="45">
        <f t="shared" si="2"/>
        <v>0.1733146328594819</v>
      </c>
      <c r="Q11" s="25">
        <v>62597.154384035799</v>
      </c>
      <c r="R11" s="25">
        <f t="shared" si="3"/>
        <v>-11775.593748153762</v>
      </c>
      <c r="S11" s="34"/>
      <c r="T11" s="35" t="s">
        <v>44</v>
      </c>
      <c r="U11" s="38">
        <v>0</v>
      </c>
      <c r="V11" s="36"/>
    </row>
    <row r="12" spans="1:22" x14ac:dyDescent="0.25">
      <c r="A12" s="27" t="s">
        <v>10</v>
      </c>
      <c r="B12" s="1">
        <v>1047</v>
      </c>
      <c r="C12" s="1">
        <v>37844</v>
      </c>
      <c r="D12" s="22">
        <v>8</v>
      </c>
      <c r="E12" s="22">
        <v>6</v>
      </c>
      <c r="F12" s="58">
        <f t="shared" si="0"/>
        <v>2.2815577351780465E-3</v>
      </c>
      <c r="G12" s="15">
        <v>9419</v>
      </c>
      <c r="H12" s="15"/>
      <c r="I12" s="44">
        <f>(U5 * (B12 / B27) * 0.25) + (U5 * (C12 / C27) * 0.25) + (U5 * (D12 / D27) * 0.25) + ((U5 / 23) * 0.25)</f>
        <v>19000.13630229716</v>
      </c>
      <c r="J12" s="25"/>
      <c r="K12" s="25">
        <f>U5 * (B12 / B27)</f>
        <v>3239.8667413384701</v>
      </c>
      <c r="L12" s="25"/>
      <c r="M12" s="25">
        <f>(U5 * (B12 / B27) * U10) + (U5 * (C12 / C27) * U11) + (U5 * (E12 / E27) * U12) + ((U5 / 23) * U13)</f>
        <v>9089.8974585089709</v>
      </c>
      <c r="N12" s="25"/>
      <c r="O12" s="25">
        <f t="shared" si="1"/>
        <v>9229.7963464947279</v>
      </c>
      <c r="P12" s="45">
        <f t="shared" si="2"/>
        <v>2.0087445960852768E-2</v>
      </c>
      <c r="Q12" s="25">
        <v>9419</v>
      </c>
      <c r="R12" s="25">
        <f t="shared" si="3"/>
        <v>329.10254149102911</v>
      </c>
      <c r="S12" s="34"/>
      <c r="T12" s="35" t="s">
        <v>45</v>
      </c>
      <c r="U12" s="38">
        <v>0</v>
      </c>
      <c r="V12" s="36"/>
    </row>
    <row r="13" spans="1:22" x14ac:dyDescent="0.25">
      <c r="A13" s="27" t="s">
        <v>11</v>
      </c>
      <c r="B13" s="1">
        <v>6631</v>
      </c>
      <c r="C13" s="1">
        <v>278895</v>
      </c>
      <c r="D13" s="22">
        <v>17</v>
      </c>
      <c r="E13" s="22">
        <v>15</v>
      </c>
      <c r="F13" s="58">
        <f t="shared" si="0"/>
        <v>1.4449865656127627E-2</v>
      </c>
      <c r="G13" s="15">
        <v>23451</v>
      </c>
      <c r="H13" s="15"/>
      <c r="I13" s="44">
        <f>(U5 * (B13 / B27) * 0.25) + (U5 * (C13 / C27) * 0.25) + (U5 * (D13 / D27) * 0.25) + ((U5 / 23) * 0.25)</f>
        <v>29540.008065852213</v>
      </c>
      <c r="J13" s="25"/>
      <c r="K13" s="25">
        <f>U5 * (B13 / B27)</f>
        <v>20519.156028476977</v>
      </c>
      <c r="L13" s="25"/>
      <c r="M13" s="25">
        <f>(U5 * (B13 / B27) * U10) + (U5 * (C13 / C27) * U11) + (U5 * (E13 / E27) * U12) + ((U5 / 23) * U13)</f>
        <v>24641.257816933627</v>
      </c>
      <c r="N13" s="25">
        <f>SUM(M13-G13)</f>
        <v>1190.2578169336266</v>
      </c>
      <c r="O13" s="25">
        <v>23451</v>
      </c>
      <c r="P13" s="45">
        <f t="shared" si="2"/>
        <v>0</v>
      </c>
      <c r="Q13" s="25">
        <v>23451</v>
      </c>
      <c r="R13" s="25">
        <f t="shared" si="3"/>
        <v>-1190.2578169336266</v>
      </c>
      <c r="S13" s="34"/>
      <c r="T13" s="35" t="s">
        <v>46</v>
      </c>
      <c r="U13" s="38">
        <v>0.1</v>
      </c>
      <c r="V13" s="36"/>
    </row>
    <row r="14" spans="1:22" x14ac:dyDescent="0.25">
      <c r="A14" s="27" t="s">
        <v>12</v>
      </c>
      <c r="B14" s="1">
        <v>40131</v>
      </c>
      <c r="C14" s="1">
        <v>1514701</v>
      </c>
      <c r="D14" s="22">
        <v>137</v>
      </c>
      <c r="E14" s="22">
        <v>87</v>
      </c>
      <c r="F14" s="58">
        <f t="shared" si="0"/>
        <v>8.7450996628873151E-2</v>
      </c>
      <c r="G14" s="15">
        <v>107960</v>
      </c>
      <c r="H14" s="15"/>
      <c r="I14" s="29">
        <f>(U5 * (B14 / B27) * 0.25) + (U5 * (C14 / C27) * 0.25) + (U5 * (D14 / D27) * 0.25) + ((U5 / 23) * 0.25)</f>
        <v>107287.61721141617</v>
      </c>
      <c r="J14" s="25"/>
      <c r="K14" s="43">
        <f>U5 * (B14 / B27)</f>
        <v>124182.51403691896</v>
      </c>
      <c r="L14" s="25"/>
      <c r="M14" s="25">
        <f>(U5 * (B14 / B27) * U10) + (U5 * (C14 / C27) * U11) + (U5 * (E14 / E27) * U12) + ((U5 / 23) * U13)</f>
        <v>117938.28002453143</v>
      </c>
      <c r="N14" s="25">
        <f>SUM(M14-G14)</f>
        <v>9978.2800245314284</v>
      </c>
      <c r="O14" s="25">
        <v>107960</v>
      </c>
      <c r="P14" s="45">
        <f t="shared" si="2"/>
        <v>0</v>
      </c>
      <c r="Q14" s="25">
        <v>106675.08616805324</v>
      </c>
      <c r="R14" s="25">
        <f t="shared" si="3"/>
        <v>-11263.193856478189</v>
      </c>
      <c r="S14" s="39"/>
      <c r="T14" s="40"/>
      <c r="U14" s="41"/>
      <c r="V14" s="42"/>
    </row>
    <row r="15" spans="1:22" x14ac:dyDescent="0.25">
      <c r="A15" s="27" t="s">
        <v>13</v>
      </c>
      <c r="B15" s="1">
        <v>23966</v>
      </c>
      <c r="C15" s="1">
        <v>783144</v>
      </c>
      <c r="D15" s="22">
        <v>47.8</v>
      </c>
      <c r="E15" s="22">
        <v>39</v>
      </c>
      <c r="F15" s="58">
        <f t="shared" si="0"/>
        <v>5.2225227011725946E-2</v>
      </c>
      <c r="G15" s="15">
        <v>127079</v>
      </c>
      <c r="H15" s="15"/>
      <c r="I15" s="29">
        <f>(U5 * (B15 / B27) * 0.25) + (U5 * (C15 / C27) * 0.25) + (U5 * (D15 / D27) * 0.25) + ((U5 / 23) * 0.25)</f>
        <v>59194.994002664906</v>
      </c>
      <c r="J15" s="25"/>
      <c r="K15" s="25">
        <f>U5 * (B15 / B27)</f>
        <v>74161.075762099121</v>
      </c>
      <c r="L15" s="25"/>
      <c r="M15" s="25">
        <f>(U5 * (B15 / B27) * U10) + (U5 * (C15 / C27) * U11) + (U5 * (E15 / E27) * U12) + ((U5 / 23) * U13)</f>
        <v>72918.985577193569</v>
      </c>
      <c r="N15" s="25"/>
      <c r="O15" s="25">
        <f>SUM(F15*12228)+M15+112</f>
        <v>73669.595653092954</v>
      </c>
      <c r="P15" s="45">
        <f t="shared" si="2"/>
        <v>0.4202850537611017</v>
      </c>
      <c r="Q15" s="25">
        <v>61622.232315926231</v>
      </c>
      <c r="R15" s="25">
        <f t="shared" si="3"/>
        <v>-11296.753261267339</v>
      </c>
    </row>
    <row r="16" spans="1:22" x14ac:dyDescent="0.25">
      <c r="A16" s="27" t="s">
        <v>14</v>
      </c>
      <c r="B16" s="1">
        <v>29349</v>
      </c>
      <c r="C16" s="1">
        <v>1434922</v>
      </c>
      <c r="D16" s="22">
        <v>69</v>
      </c>
      <c r="E16" s="22">
        <v>49</v>
      </c>
      <c r="F16" s="58">
        <f t="shared" si="0"/>
        <v>6.3955528146839052E-2</v>
      </c>
      <c r="G16" s="25">
        <v>161000</v>
      </c>
      <c r="H16" s="25"/>
      <c r="I16" s="29">
        <f>(U5 * (B16 / B27) * 0.25) + (U5 * (C16 / C27) * 0.25) + (U5 * (D16 / D27) * 0.25) + ((U5 / 23) * 0.25)</f>
        <v>79331.189536353617</v>
      </c>
      <c r="J16" s="25"/>
      <c r="K16" s="25">
        <f>U5 * (B16 / B27)</f>
        <v>90818.384901186975</v>
      </c>
      <c r="L16" s="25"/>
      <c r="M16" s="25">
        <f>(U5 * (B16 / B27) * U10) + (U5 * (C16 / C27) * U11) + (U5 * (E16 / E27) * U12) + ((U5 / 23) * U13)</f>
        <v>87910.563802372635</v>
      </c>
      <c r="N16" s="25"/>
      <c r="O16" s="25">
        <f t="shared" ref="O16:O24" si="4">SUM(F16*12228)+M16+112</f>
        <v>88804.612000552181</v>
      </c>
      <c r="P16" s="45">
        <f t="shared" si="2"/>
        <v>0.44841855900278149</v>
      </c>
      <c r="Q16" s="25">
        <v>78885.827922504832</v>
      </c>
      <c r="R16" s="25">
        <f t="shared" si="3"/>
        <v>-9024.7358798678033</v>
      </c>
    </row>
    <row r="17" spans="1:22" x14ac:dyDescent="0.25">
      <c r="A17" s="27" t="s">
        <v>15</v>
      </c>
      <c r="B17" s="1">
        <v>18952</v>
      </c>
      <c r="C17" s="1">
        <v>987790</v>
      </c>
      <c r="D17" s="22">
        <v>67.95</v>
      </c>
      <c r="E17" s="22">
        <v>41.45</v>
      </c>
      <c r="F17" s="58">
        <f t="shared" si="0"/>
        <v>4.1299027886432034E-2</v>
      </c>
      <c r="G17" s="15">
        <v>63357</v>
      </c>
      <c r="H17" s="15"/>
      <c r="I17" s="29">
        <f>(U5 * (B17 / B27) * 0.25) + (U5 * (C17 / C27) * 0.25) + (U5 * (D17 / D27) * 0.25) + ((U5 / 23) * 0.25)</f>
        <v>63974.478593584899</v>
      </c>
      <c r="J17" s="25"/>
      <c r="K17" s="25">
        <f>U5 * (B17 / B27)</f>
        <v>58645.610775402762</v>
      </c>
      <c r="L17" s="25"/>
      <c r="M17" s="25">
        <f>(U5 * (B17 / B27) * U10) + (U5 * (C17 / C27) * U11) + (U5 * (E17 / E27) * U12) + ((U5 / 23) * U13)</f>
        <v>58955.067089166834</v>
      </c>
      <c r="N17" s="25"/>
      <c r="O17" s="25">
        <f t="shared" si="4"/>
        <v>59572.071602162127</v>
      </c>
      <c r="P17" s="45">
        <f t="shared" si="2"/>
        <v>5.9739703550323986E-2</v>
      </c>
      <c r="Q17" s="25">
        <v>63357</v>
      </c>
      <c r="R17" s="25">
        <f t="shared" si="3"/>
        <v>4401.9329108331658</v>
      </c>
    </row>
    <row r="18" spans="1:22" x14ac:dyDescent="0.25">
      <c r="A18" s="27" t="s">
        <v>16</v>
      </c>
      <c r="B18" s="1">
        <v>33483</v>
      </c>
      <c r="C18" s="1">
        <v>2595454</v>
      </c>
      <c r="D18" s="22">
        <v>112.78</v>
      </c>
      <c r="E18" s="22">
        <v>81.27000000000001</v>
      </c>
      <c r="F18" s="58">
        <f t="shared" si="0"/>
        <v>7.2964085622699654E-2</v>
      </c>
      <c r="G18" s="15">
        <v>179891</v>
      </c>
      <c r="H18" s="15"/>
      <c r="I18" s="29">
        <f>(U5 * (B18 / B27) * 0.25) + (U5 * (C18 / C27) * 0.25) + (U5 * (D18 / D27) * 0.25) + ((U5 / 23) * 0.25)</f>
        <v>112596.95523983045</v>
      </c>
      <c r="J18" s="25"/>
      <c r="K18" s="25">
        <f>U5 * (B18 / B27)</f>
        <v>103610.75272228845</v>
      </c>
      <c r="L18" s="25"/>
      <c r="M18" s="25">
        <f>(U5 * (B18 / B27) * U10) + (U5 * (C18 / C27) * U11) + (U5 * (E18 / E27) * U12) + ((U5 / 23) * U13)</f>
        <v>99423.694841363962</v>
      </c>
      <c r="N18" s="25"/>
      <c r="O18" s="25">
        <f t="shared" si="4"/>
        <v>100427.89968035833</v>
      </c>
      <c r="P18" s="45">
        <f t="shared" si="2"/>
        <v>0.44172915998933615</v>
      </c>
      <c r="Q18" s="25">
        <v>114525.45398133613</v>
      </c>
      <c r="R18" s="25">
        <f t="shared" si="3"/>
        <v>15101.759139972171</v>
      </c>
    </row>
    <row r="19" spans="1:22" x14ac:dyDescent="0.25">
      <c r="A19" s="27" t="s">
        <v>17</v>
      </c>
      <c r="B19" s="1">
        <v>29465</v>
      </c>
      <c r="C19" s="1">
        <v>1580912</v>
      </c>
      <c r="D19" s="22">
        <v>90</v>
      </c>
      <c r="E19" s="22">
        <v>75</v>
      </c>
      <c r="F19" s="58">
        <f t="shared" si="0"/>
        <v>6.4208308182446175E-2</v>
      </c>
      <c r="G19" s="15">
        <v>104760</v>
      </c>
      <c r="H19" s="15"/>
      <c r="I19" s="29">
        <f>(U5 * (B19 / B27) * 0.25) + (U5 * (C19 / C27) * 0.25) + (U5 * (D19 / D27) * 0.25) + ((U5 / 23) * 0.25)</f>
        <v>87386.577497629754</v>
      </c>
      <c r="J19" s="25"/>
      <c r="K19" s="25">
        <f>U5 * (B19 / B27)</f>
        <v>91177.338618469948</v>
      </c>
      <c r="L19" s="25"/>
      <c r="M19" s="25">
        <f>(U5 * (B19 / B27) * U10) + (U5 * (C19 / C27) * U11) + (U5 * (E19 / E27) * U12) + ((U5 / 23) * U13)</f>
        <v>88233.622147927308</v>
      </c>
      <c r="N19" s="25"/>
      <c r="O19" s="25">
        <f t="shared" si="4"/>
        <v>89130.761340382262</v>
      </c>
      <c r="P19" s="45">
        <f t="shared" si="2"/>
        <v>0.14919089976725597</v>
      </c>
      <c r="Q19" s="25">
        <v>87562.990447633769</v>
      </c>
      <c r="R19" s="25">
        <f t="shared" si="3"/>
        <v>-670.63170029353932</v>
      </c>
    </row>
    <row r="20" spans="1:22" x14ac:dyDescent="0.25">
      <c r="A20" s="27" t="s">
        <v>18</v>
      </c>
      <c r="B20" s="1">
        <v>32713</v>
      </c>
      <c r="C20" s="1">
        <v>1563578</v>
      </c>
      <c r="D20" s="22">
        <v>89.32</v>
      </c>
      <c r="E20" s="22">
        <v>70.319999999999993</v>
      </c>
      <c r="F20" s="58">
        <f t="shared" si="0"/>
        <v>7.1286149179445493E-2</v>
      </c>
      <c r="G20" s="15">
        <v>124406</v>
      </c>
      <c r="H20" s="15"/>
      <c r="I20" s="29">
        <f>(U5 * (B20 / B27) * 0.25) + (U5 * (C20 / C27) * 0.25) + (U5 * (D20 / D27) * 0.25) + ((U5 / 23) * 0.25)</f>
        <v>89443.11018901653</v>
      </c>
      <c r="J20" s="25"/>
      <c r="K20" s="25">
        <f>U5 * (B20 / B27)</f>
        <v>101228.04270239291</v>
      </c>
      <c r="L20" s="25"/>
      <c r="M20" s="25">
        <f>(U5 * (B20 / B27) * U10) + (U5 * (C20 / C27) * U11) + (U5 * (E20 / E27) * U12) + ((U5 / 23) * U13)</f>
        <v>97279.255823457977</v>
      </c>
      <c r="N20" s="25"/>
      <c r="O20" s="25">
        <f t="shared" si="4"/>
        <v>98262.942855624235</v>
      </c>
      <c r="P20" s="45">
        <f t="shared" si="2"/>
        <v>0.21014305696168811</v>
      </c>
      <c r="Q20" s="25">
        <v>90321.335920535916</v>
      </c>
      <c r="R20" s="25">
        <f t="shared" si="3"/>
        <v>-6957.9199029220617</v>
      </c>
    </row>
    <row r="21" spans="1:22" x14ac:dyDescent="0.25">
      <c r="A21" s="27" t="s">
        <v>19</v>
      </c>
      <c r="B21" s="1">
        <v>20186</v>
      </c>
      <c r="C21" s="1">
        <v>831633</v>
      </c>
      <c r="D21" s="22">
        <v>60</v>
      </c>
      <c r="E21" s="22">
        <v>42</v>
      </c>
      <c r="F21" s="58">
        <f t="shared" si="0"/>
        <v>4.3988084472114657E-2</v>
      </c>
      <c r="G21" s="15">
        <v>94769</v>
      </c>
      <c r="H21" s="15"/>
      <c r="I21" s="29">
        <f>(U5 * (B21 / B27) * 0.25) + (U5 * (C21 / C27) * 0.25) + (U5 * (D21 / D27) * 0.25) + ((U5 / 23) * 0.25)</f>
        <v>60327.316811534889</v>
      </c>
      <c r="J21" s="25"/>
      <c r="K21" s="25">
        <f>U5 * (B21 / B27)</f>
        <v>62464.135664430141</v>
      </c>
      <c r="L21" s="25"/>
      <c r="M21" s="25">
        <f>(U5 * (B21 / B27) * U10) + (U5 * (C21 / C27) * U11) + (U5 * (E21 / E27) * U12) + ((U5 / 23) * U13)</f>
        <v>62391.739489291474</v>
      </c>
      <c r="N21" s="25"/>
      <c r="O21" s="25">
        <f t="shared" si="4"/>
        <v>63041.625786216493</v>
      </c>
      <c r="P21" s="45">
        <f t="shared" si="2"/>
        <v>0.33478641975523127</v>
      </c>
      <c r="Q21" s="25">
        <v>61385.869872530333</v>
      </c>
      <c r="R21" s="25">
        <f t="shared" si="3"/>
        <v>-1005.8696167611415</v>
      </c>
    </row>
    <row r="22" spans="1:22" x14ac:dyDescent="0.25">
      <c r="A22" s="27" t="s">
        <v>20</v>
      </c>
      <c r="B22" s="1">
        <v>12154</v>
      </c>
      <c r="C22" s="1">
        <v>593287</v>
      </c>
      <c r="D22" s="22">
        <v>55</v>
      </c>
      <c r="E22" s="22">
        <v>48</v>
      </c>
      <c r="F22" s="58">
        <f t="shared" si="0"/>
        <v>2.6485246144559674E-2</v>
      </c>
      <c r="G22" s="25">
        <v>93221</v>
      </c>
      <c r="H22" s="25"/>
      <c r="I22" s="29">
        <f>(U5 * (B22 / B27) * 0.25) + (U5 * (C22 / C27) * 0.25) + (U5 * (D22 / D27) * 0.25) + ((U5 / 23) * 0.25)</f>
        <v>49016.24719645064</v>
      </c>
      <c r="J22" s="25"/>
      <c r="K22" s="25">
        <f>U5 * (B22 / B27)</f>
        <v>37609.685171182209</v>
      </c>
      <c r="L22" s="25"/>
      <c r="M22" s="25">
        <f>(U5 * (B22 / B27) * U10) + (U5 * (C22 / C27) * U11) + (U5 * (E22 / E27) * U12) + ((U5 / 23) * U13)</f>
        <v>40022.734045368336</v>
      </c>
      <c r="N22" s="25"/>
      <c r="O22" s="25">
        <f t="shared" si="4"/>
        <v>40458.59563522401</v>
      </c>
      <c r="P22" s="45">
        <f t="shared" si="2"/>
        <v>0.56599268796490043</v>
      </c>
      <c r="Q22" s="25">
        <v>51751</v>
      </c>
      <c r="R22" s="25">
        <f t="shared" si="3"/>
        <v>11728.265954631664</v>
      </c>
      <c r="U22" s="57"/>
    </row>
    <row r="23" spans="1:22" x14ac:dyDescent="0.25">
      <c r="A23" s="27" t="s">
        <v>21</v>
      </c>
      <c r="B23" s="1">
        <v>9290</v>
      </c>
      <c r="C23" s="1">
        <v>786728</v>
      </c>
      <c r="D23" s="22">
        <v>39.94</v>
      </c>
      <c r="E23" s="22">
        <v>37.200000000000003</v>
      </c>
      <c r="F23" s="58">
        <f t="shared" si="0"/>
        <v>2.024419423094943E-2</v>
      </c>
      <c r="G23" s="15">
        <v>67331</v>
      </c>
      <c r="H23" s="15"/>
      <c r="I23" s="29">
        <f>(U5 * (B23 / B27) * 0.25) + (U5 * (C23 / C27) * 0.25) + (U5 * (D23 / D27) * 0.25) + ((U5 / 23) * 0.25)</f>
        <v>45775.560314063907</v>
      </c>
      <c r="J23" s="25"/>
      <c r="K23" s="25">
        <f>U5 * (B23 / B27)</f>
        <v>28747.241668609735</v>
      </c>
      <c r="L23" s="25"/>
      <c r="M23" s="25">
        <f>(U5 * (B23 / B27) * U10) + (U5 * (C23 / C27) * U11) + (U5 * (E23 / E27) * U12) + ((U5 / 23) * U13)</f>
        <v>32046.534893053111</v>
      </c>
      <c r="N23" s="25"/>
      <c r="O23" s="25">
        <f t="shared" si="4"/>
        <v>32406.080900109162</v>
      </c>
      <c r="P23" s="45">
        <f t="shared" si="2"/>
        <v>0.51870489224712002</v>
      </c>
      <c r="Q23" s="25">
        <v>46389.160407241994</v>
      </c>
      <c r="R23" s="25">
        <f t="shared" si="3"/>
        <v>14342.625514188883</v>
      </c>
    </row>
    <row r="24" spans="1:22" x14ac:dyDescent="0.25">
      <c r="A24" s="27" t="s">
        <v>22</v>
      </c>
      <c r="B24" s="1">
        <v>9045</v>
      </c>
      <c r="C24" s="1">
        <v>513565</v>
      </c>
      <c r="D24" s="22">
        <v>25</v>
      </c>
      <c r="E24" s="22">
        <v>20</v>
      </c>
      <c r="F24" s="58">
        <f t="shared" si="0"/>
        <v>1.9710305362641289E-2</v>
      </c>
      <c r="G24" s="15">
        <v>53807</v>
      </c>
      <c r="H24" s="15"/>
      <c r="I24" s="29">
        <f>(U5 * (B24 / B27) * 0.25) + (U5 * (C24 / C27) * 0.25) + (U5 * (D24 / D27) * 0.25) + ((U5 / 23) * 0.25)</f>
        <v>37257.204530865914</v>
      </c>
      <c r="J24" s="25"/>
      <c r="K24" s="25">
        <f>U5 * (B24 / B27)</f>
        <v>27989.106662279333</v>
      </c>
      <c r="L24" s="25"/>
      <c r="M24" s="25">
        <f>(U5 * (B24 / B27) * U10) + (U5 * (C24 / C27) * U11) + (U5 * (E24 / E27) * U12) + ((U5 / 23) * U13)</f>
        <v>31364.213387355747</v>
      </c>
      <c r="N24" s="25"/>
      <c r="O24" s="25">
        <f t="shared" si="4"/>
        <v>31717.231001330125</v>
      </c>
      <c r="P24" s="45">
        <f t="shared" si="2"/>
        <v>0.41053708622799778</v>
      </c>
      <c r="Q24" s="25">
        <v>37759.125200038834</v>
      </c>
      <c r="R24" s="25">
        <f t="shared" si="3"/>
        <v>6394.9118126830872</v>
      </c>
    </row>
    <row r="25" spans="1:22" x14ac:dyDescent="0.25">
      <c r="A25" s="27" t="s">
        <v>38</v>
      </c>
      <c r="B25" s="1"/>
      <c r="C25" s="1"/>
      <c r="D25" s="22"/>
      <c r="E25" s="22"/>
      <c r="F25" s="22"/>
      <c r="G25" s="15">
        <v>2100</v>
      </c>
      <c r="H25" s="15"/>
      <c r="I25" s="29">
        <v>0</v>
      </c>
      <c r="J25" s="25"/>
      <c r="K25" s="25">
        <v>0</v>
      </c>
      <c r="L25" s="25"/>
      <c r="M25" s="25"/>
      <c r="N25" s="25"/>
      <c r="O25" s="25"/>
      <c r="P25" s="45">
        <f t="shared" ref="P25" si="5" xml:space="preserve"> 100% - (M25 / G25)</f>
        <v>1</v>
      </c>
      <c r="Q25" s="25">
        <v>2100</v>
      </c>
      <c r="R25" s="25">
        <f t="shared" si="3"/>
        <v>2100</v>
      </c>
    </row>
    <row r="26" spans="1:22" x14ac:dyDescent="0.25">
      <c r="B26" s="1"/>
      <c r="C26" s="1"/>
      <c r="D26" s="22"/>
      <c r="E26" s="22"/>
      <c r="F26" s="22"/>
      <c r="G26" s="15"/>
      <c r="H26" s="15"/>
      <c r="I26" s="15"/>
      <c r="J26" s="25"/>
      <c r="K26" s="25"/>
      <c r="L26" s="25"/>
      <c r="M26" s="25"/>
      <c r="N26" s="25"/>
      <c r="O26" s="25"/>
      <c r="P26" s="25"/>
    </row>
    <row r="27" spans="1:22" x14ac:dyDescent="0.25">
      <c r="A27" s="27" t="s">
        <v>23</v>
      </c>
      <c r="B27" s="1">
        <f>SUM(B2:B24)</f>
        <v>458897</v>
      </c>
      <c r="C27" s="1">
        <f>SUM(C2:C24)</f>
        <v>22579591</v>
      </c>
      <c r="D27" s="1">
        <f>SUM(D2:D24)</f>
        <v>1314.76</v>
      </c>
      <c r="E27" s="1">
        <f>SUM(E2:E24)</f>
        <v>968.97</v>
      </c>
      <c r="G27" s="2">
        <f>SUM(G2:G25)</f>
        <v>2026947.53</v>
      </c>
      <c r="H27" s="2"/>
      <c r="I27" s="2">
        <f>SUM(I2:I25)</f>
        <v>1420023.9999999995</v>
      </c>
      <c r="J27" s="2"/>
      <c r="K27" s="2">
        <f>SUM(K2:K25)</f>
        <v>1420024</v>
      </c>
      <c r="L27" s="21"/>
      <c r="M27" s="2">
        <f>SUM(M2:M25)</f>
        <v>1420024.0000000002</v>
      </c>
      <c r="N27" s="2">
        <f>SUM(N2:N25)</f>
        <v>12228.095245887824</v>
      </c>
      <c r="O27" s="2">
        <f>SUM(O2:O25)</f>
        <v>1420037.0299042</v>
      </c>
      <c r="P27" s="45">
        <f xml:space="preserve"> 100% - (M27 / G27)</f>
        <v>0.29942735123488851</v>
      </c>
    </row>
    <row r="28" spans="1:22" ht="15.75" customHeight="1" x14ac:dyDescent="0.25">
      <c r="O28" s="21"/>
      <c r="S28" s="16"/>
      <c r="V28" s="16"/>
    </row>
    <row r="29" spans="1:22" s="47" customFormat="1" ht="16.5" customHeight="1" x14ac:dyDescent="0.25">
      <c r="A29" s="50"/>
      <c r="B29" s="46" t="s">
        <v>50</v>
      </c>
      <c r="C29" s="48"/>
      <c r="D29" s="49"/>
      <c r="E29" s="49"/>
      <c r="F29" s="49"/>
      <c r="G29" s="49"/>
      <c r="H29" s="49"/>
      <c r="J29" s="50"/>
      <c r="K29" s="50"/>
      <c r="L29" s="50"/>
      <c r="M29" s="50"/>
      <c r="N29" s="50"/>
      <c r="O29" s="59"/>
      <c r="P29" s="50"/>
      <c r="R29" s="50"/>
      <c r="S29" s="49"/>
      <c r="U29" s="49"/>
      <c r="V29" s="49"/>
    </row>
    <row r="30" spans="1:22" s="47" customFormat="1" x14ac:dyDescent="0.25">
      <c r="A30" s="50"/>
      <c r="B30" s="47" t="s">
        <v>55</v>
      </c>
      <c r="J30" s="50"/>
      <c r="K30" s="50"/>
      <c r="L30" s="50"/>
      <c r="M30" s="50"/>
      <c r="N30" s="50"/>
      <c r="O30" s="50"/>
      <c r="P30" s="50"/>
      <c r="R30" s="50"/>
    </row>
    <row r="31" spans="1:22" s="47" customFormat="1" x14ac:dyDescent="0.25">
      <c r="A31" s="50"/>
      <c r="B31" s="47" t="s">
        <v>53</v>
      </c>
      <c r="J31" s="50"/>
      <c r="K31" s="50"/>
      <c r="L31" s="50"/>
      <c r="M31" s="50"/>
      <c r="N31" s="50"/>
      <c r="O31" s="50"/>
      <c r="P31" s="50"/>
      <c r="R31" s="50"/>
    </row>
    <row r="32" spans="1:22" s="47" customFormat="1" x14ac:dyDescent="0.25">
      <c r="A32" s="50"/>
      <c r="B32" s="47" t="s">
        <v>51</v>
      </c>
      <c r="J32" s="50"/>
      <c r="K32" s="50"/>
      <c r="L32" s="50"/>
      <c r="M32" s="50"/>
      <c r="N32" s="50"/>
      <c r="O32" s="50"/>
      <c r="P32" s="50"/>
      <c r="R32" s="50"/>
    </row>
    <row r="33" spans="1:21" x14ac:dyDescent="0.25">
      <c r="B33" s="47" t="s">
        <v>56</v>
      </c>
    </row>
    <row r="34" spans="1:21" x14ac:dyDescent="0.25">
      <c r="B34" s="47" t="s">
        <v>52</v>
      </c>
    </row>
    <row r="35" spans="1:21" s="47" customFormat="1" x14ac:dyDescent="0.25">
      <c r="A35" s="50"/>
      <c r="B35" s="50" t="s">
        <v>64</v>
      </c>
      <c r="C35" s="49"/>
      <c r="D35" s="51"/>
      <c r="L35" s="50"/>
      <c r="R35" s="50"/>
      <c r="S35" s="49"/>
      <c r="U35" s="49"/>
    </row>
    <row r="36" spans="1:21" s="47" customFormat="1" x14ac:dyDescent="0.25">
      <c r="A36" s="50"/>
      <c r="B36" s="50" t="s">
        <v>54</v>
      </c>
      <c r="C36" s="51"/>
      <c r="D36" s="51"/>
      <c r="L36" s="50"/>
      <c r="R36" s="50"/>
      <c r="T36" s="49"/>
      <c r="U36" s="49"/>
    </row>
    <row r="37" spans="1:21" s="47" customFormat="1" x14ac:dyDescent="0.25">
      <c r="A37" s="50"/>
      <c r="B37" s="50" t="s">
        <v>60</v>
      </c>
      <c r="C37" s="51"/>
      <c r="D37" s="51"/>
      <c r="L37" s="50"/>
      <c r="R37" s="50"/>
      <c r="T37" s="49"/>
      <c r="U37" s="49"/>
    </row>
    <row r="38" spans="1:21" s="47" customFormat="1" x14ac:dyDescent="0.25">
      <c r="A38" s="50"/>
      <c r="B38" s="50" t="s">
        <v>61</v>
      </c>
      <c r="C38" s="51"/>
      <c r="D38" s="51"/>
      <c r="L38" s="50"/>
      <c r="R38" s="50"/>
      <c r="T38" s="49"/>
      <c r="U38" s="49"/>
    </row>
    <row r="39" spans="1:21" x14ac:dyDescent="0.25">
      <c r="B39" s="50" t="s">
        <v>57</v>
      </c>
    </row>
    <row r="40" spans="1:21" x14ac:dyDescent="0.25">
      <c r="B40" s="50" t="s">
        <v>58</v>
      </c>
    </row>
    <row r="41" spans="1:21" x14ac:dyDescent="0.25">
      <c r="B41" s="50" t="s">
        <v>62</v>
      </c>
    </row>
    <row r="42" spans="1:21" x14ac:dyDescent="0.25">
      <c r="B42" s="50" t="s">
        <v>63</v>
      </c>
    </row>
    <row r="43" spans="1:21" x14ac:dyDescent="0.25">
      <c r="B43" s="50" t="s">
        <v>59</v>
      </c>
    </row>
  </sheetData>
  <conditionalFormatting sqref="M2:N2">
    <cfRule type="cellIs" dxfId="103" priority="26" operator="greaterThan">
      <formula>$G$2</formula>
    </cfRule>
  </conditionalFormatting>
  <conditionalFormatting sqref="M3:N3">
    <cfRule type="cellIs" dxfId="102" priority="25" operator="greaterThan">
      <formula>$G$3</formula>
    </cfRule>
  </conditionalFormatting>
  <conditionalFormatting sqref="M4:N4">
    <cfRule type="cellIs" dxfId="101" priority="24" operator="greaterThan">
      <formula>$G$4</formula>
    </cfRule>
  </conditionalFormatting>
  <conditionalFormatting sqref="M5:N5">
    <cfRule type="cellIs" dxfId="100" priority="23" operator="greaterThan">
      <formula>$G$5</formula>
    </cfRule>
  </conditionalFormatting>
  <conditionalFormatting sqref="M6:N6">
    <cfRule type="cellIs" dxfId="99" priority="22" operator="greaterThan">
      <formula>$G$6</formula>
    </cfRule>
  </conditionalFormatting>
  <conditionalFormatting sqref="M7:N7">
    <cfRule type="cellIs" dxfId="98" priority="21" operator="greaterThan">
      <formula>$G$7</formula>
    </cfRule>
  </conditionalFormatting>
  <conditionalFormatting sqref="M8:N8">
    <cfRule type="cellIs" dxfId="97" priority="19" operator="greaterThan">
      <formula>$G$8</formula>
    </cfRule>
    <cfRule type="cellIs" dxfId="96" priority="20" operator="greaterThan">
      <formula>$G$8</formula>
    </cfRule>
  </conditionalFormatting>
  <conditionalFormatting sqref="M9:N9">
    <cfRule type="cellIs" dxfId="95" priority="17" operator="greaterThan">
      <formula>$G$9</formula>
    </cfRule>
    <cfRule type="cellIs" dxfId="94" priority="18" operator="greaterThan">
      <formula>$G$9</formula>
    </cfRule>
  </conditionalFormatting>
  <conditionalFormatting sqref="M10">
    <cfRule type="cellIs" dxfId="93" priority="16" operator="greaterThan">
      <formula>$G$10</formula>
    </cfRule>
  </conditionalFormatting>
  <conditionalFormatting sqref="M11">
    <cfRule type="cellIs" dxfId="92" priority="15" operator="greaterThan">
      <formula>$G$11</formula>
    </cfRule>
  </conditionalFormatting>
  <conditionalFormatting sqref="M12">
    <cfRule type="cellIs" dxfId="91" priority="14" operator="greaterThan">
      <formula>$G$12</formula>
    </cfRule>
  </conditionalFormatting>
  <conditionalFormatting sqref="M13">
    <cfRule type="cellIs" dxfId="90" priority="13" operator="greaterThan">
      <formula>$G$13</formula>
    </cfRule>
  </conditionalFormatting>
  <conditionalFormatting sqref="M14">
    <cfRule type="cellIs" dxfId="89" priority="12" operator="greaterThan">
      <formula>$G$14</formula>
    </cfRule>
  </conditionalFormatting>
  <conditionalFormatting sqref="M15:N15">
    <cfRule type="cellIs" dxfId="88" priority="10" operator="greaterThan">
      <formula>$G$15</formula>
    </cfRule>
    <cfRule type="cellIs" dxfId="87" priority="11" operator="greaterThan">
      <formula>$G$15</formula>
    </cfRule>
  </conditionalFormatting>
  <conditionalFormatting sqref="M16:N16">
    <cfRule type="cellIs" dxfId="86" priority="9" operator="greaterThan">
      <formula>$G$16</formula>
    </cfRule>
  </conditionalFormatting>
  <conditionalFormatting sqref="M17:N17">
    <cfRule type="cellIs" dxfId="85" priority="8" operator="greaterThan">
      <formula>$G$17</formula>
    </cfRule>
  </conditionalFormatting>
  <conditionalFormatting sqref="M18:N18">
    <cfRule type="cellIs" dxfId="84" priority="7" operator="greaterThan">
      <formula>$G$18</formula>
    </cfRule>
  </conditionalFormatting>
  <conditionalFormatting sqref="M19:N19">
    <cfRule type="cellIs" dxfId="83" priority="6" operator="greaterThan">
      <formula>$G$19</formula>
    </cfRule>
  </conditionalFormatting>
  <conditionalFormatting sqref="M20:N20">
    <cfRule type="cellIs" dxfId="82" priority="5" operator="greaterThan">
      <formula>$G$20</formula>
    </cfRule>
  </conditionalFormatting>
  <conditionalFormatting sqref="M21:N21">
    <cfRule type="cellIs" dxfId="81" priority="4" operator="greaterThan">
      <formula>$G$21</formula>
    </cfRule>
  </conditionalFormatting>
  <conditionalFormatting sqref="M22:N22">
    <cfRule type="cellIs" dxfId="80" priority="3" operator="greaterThan">
      <formula>$G$22</formula>
    </cfRule>
  </conditionalFormatting>
  <conditionalFormatting sqref="M23:N23">
    <cfRule type="cellIs" dxfId="79" priority="2" operator="greaterThan">
      <formula>$G$23</formula>
    </cfRule>
  </conditionalFormatting>
  <conditionalFormatting sqref="M24:N24">
    <cfRule type="cellIs" dxfId="78" priority="1" operator="greaterThan">
      <formula>$G$24</formula>
    </cfRule>
  </conditionalFormatting>
  <printOptions gridLines="1"/>
  <pageMargins left="0.25" right="0.25" top="0.75" bottom="0.75" header="0.3" footer="0.3"/>
  <pageSetup scale="81" fitToHeight="0" orientation="landscape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3"/>
  <sheetViews>
    <sheetView workbookViewId="0">
      <pane ySplit="1" topLeftCell="A2" activePane="bottomLeft" state="frozen"/>
      <selection pane="bottomLeft" activeCell="E2" sqref="E2"/>
    </sheetView>
  </sheetViews>
  <sheetFormatPr defaultColWidth="8.85546875" defaultRowHeight="15" x14ac:dyDescent="0.25"/>
  <cols>
    <col min="1" max="1" width="17.85546875" style="3" bestFit="1" customWidth="1"/>
    <col min="2" max="2" width="10.85546875" style="3" bestFit="1" customWidth="1"/>
    <col min="3" max="3" width="11.7109375" style="3" customWidth="1"/>
    <col min="4" max="4" width="11.28515625" style="3" bestFit="1" customWidth="1"/>
    <col min="5" max="5" width="14.42578125" style="3" bestFit="1" customWidth="1"/>
    <col min="6" max="6" width="2.85546875" style="3" customWidth="1"/>
    <col min="7" max="7" width="12.42578125" style="3" bestFit="1" customWidth="1"/>
    <col min="8" max="8" width="2.140625" style="3" customWidth="1"/>
    <col min="9" max="9" width="11.42578125" style="3" customWidth="1"/>
    <col min="10" max="10" width="2.42578125" style="27" customWidth="1"/>
    <col min="11" max="11" width="10.7109375" style="27" customWidth="1"/>
    <col min="12" max="12" width="2.7109375" style="27" customWidth="1"/>
    <col min="13" max="13" width="12.28515625" style="27" customWidth="1"/>
    <col min="14" max="14" width="2.42578125" style="27" customWidth="1"/>
    <col min="15" max="15" width="8.85546875" style="27" hidden="1" customWidth="1"/>
    <col min="16" max="16" width="15.42578125" style="3" customWidth="1"/>
    <col min="17" max="17" width="20.140625" style="3" customWidth="1"/>
    <col min="18" max="18" width="15.42578125" style="3" customWidth="1"/>
    <col min="19" max="19" width="1.85546875" style="3" customWidth="1"/>
    <col min="20" max="20" width="6.28515625" style="3" bestFit="1" customWidth="1"/>
    <col min="21" max="21" width="10.7109375" style="3" customWidth="1"/>
    <col min="22" max="22" width="1.85546875" style="3" customWidth="1"/>
    <col min="23" max="16384" width="8.85546875" style="3"/>
  </cols>
  <sheetData>
    <row r="1" spans="1:22" s="14" customFormat="1" ht="27" customHeight="1" x14ac:dyDescent="0.25">
      <c r="A1" s="4" t="s">
        <v>24</v>
      </c>
      <c r="B1" s="4" t="s">
        <v>25</v>
      </c>
      <c r="C1" s="4" t="s">
        <v>65</v>
      </c>
      <c r="D1" s="4" t="s">
        <v>40</v>
      </c>
      <c r="E1" s="4" t="s">
        <v>41</v>
      </c>
      <c r="F1" s="4"/>
      <c r="G1" s="4" t="s">
        <v>39</v>
      </c>
      <c r="H1" s="4"/>
      <c r="I1" s="28" t="s">
        <v>47</v>
      </c>
      <c r="J1" s="26"/>
      <c r="K1" s="26" t="s">
        <v>49</v>
      </c>
      <c r="L1" s="26"/>
      <c r="M1" s="26" t="s">
        <v>66</v>
      </c>
      <c r="N1" s="26"/>
      <c r="O1" s="26" t="s">
        <v>48</v>
      </c>
      <c r="P1" s="55" t="s">
        <v>67</v>
      </c>
      <c r="Q1" s="55" t="s">
        <v>68</v>
      </c>
      <c r="R1" s="55"/>
    </row>
    <row r="2" spans="1:22" ht="15.75" x14ac:dyDescent="0.25">
      <c r="A2" s="3" t="s">
        <v>0</v>
      </c>
      <c r="B2" s="1">
        <v>8720</v>
      </c>
      <c r="C2" s="52">
        <v>546017</v>
      </c>
      <c r="D2" s="22">
        <v>27</v>
      </c>
      <c r="E2" s="22">
        <v>19.329999999999998</v>
      </c>
      <c r="F2" s="22"/>
      <c r="G2" s="15">
        <v>46419</v>
      </c>
      <c r="H2" s="15"/>
      <c r="I2" s="29">
        <f>(U5 * (B2 / B27) * 0.25) + (U5 * (C2 / C27) * 0.25) + (U5 * (D2 / D27) * 0.25) + ((U5 / 23) * 0.25)</f>
        <v>37468.391117921201</v>
      </c>
      <c r="J2" s="25"/>
      <c r="K2" s="25">
        <f>U5 * (B2 / B27)</f>
        <v>26983.417368167582</v>
      </c>
      <c r="L2" s="25"/>
      <c r="M2" s="25">
        <f>(U5 * (B2 / B27) * U10) + (U5 * (C2 / C27) * U11) + (U5 * (E2 / E27) * U12) + ((U5 / 23) * U13)</f>
        <v>37343.144160783566</v>
      </c>
      <c r="N2" s="25"/>
      <c r="O2" s="45">
        <f xml:space="preserve"> 100% - (M2 / G2)</f>
        <v>0.19552027917913861</v>
      </c>
      <c r="P2" s="2">
        <v>40138.651938078016</v>
      </c>
      <c r="Q2" s="2">
        <f>SUM(P2-M2)</f>
        <v>2795.5077772944496</v>
      </c>
      <c r="R2" s="2"/>
      <c r="S2" s="5"/>
      <c r="T2" s="6"/>
      <c r="U2" s="6"/>
      <c r="V2" s="7"/>
    </row>
    <row r="3" spans="1:22" ht="15.75" x14ac:dyDescent="0.25">
      <c r="A3" s="3" t="s">
        <v>1</v>
      </c>
      <c r="B3" s="1">
        <v>5879</v>
      </c>
      <c r="C3" s="52">
        <v>589899</v>
      </c>
      <c r="D3" s="22">
        <v>34</v>
      </c>
      <c r="E3" s="22">
        <v>22</v>
      </c>
      <c r="F3" s="22"/>
      <c r="G3" s="15">
        <v>24959</v>
      </c>
      <c r="H3" s="15"/>
      <c r="I3" s="44">
        <f>(U5 * (B3 / B27) * 0.25) + (U5 * (C3 / C27) * 0.25) + (U5 * (D3 / D27) * 0.25) + ((U5 / 23) * 0.25)</f>
        <v>37788.511371099899</v>
      </c>
      <c r="J3" s="25"/>
      <c r="K3" s="25">
        <f>U5 * (B3 / B27)</f>
        <v>18192.145723332251</v>
      </c>
      <c r="L3" s="25"/>
      <c r="M3" s="25">
        <f>(U5 * (B3 / B27) * U10) + (U5 * (C3 / C27) * U11) + (U5 * (E3 / E27) * U12) + ((U5 / 23) * U13)</f>
        <v>36772.933630170701</v>
      </c>
      <c r="N3" s="25"/>
      <c r="O3" s="45">
        <f t="shared" ref="O3:O25" si="0" xml:space="preserve"> 100% - (M3 / G3)</f>
        <v>-0.47333361233105098</v>
      </c>
      <c r="P3" s="2">
        <v>29293.427222419024</v>
      </c>
      <c r="Q3" s="2">
        <f t="shared" ref="Q3:Q24" si="1">SUM(P3-M3)</f>
        <v>-7479.5064077516763</v>
      </c>
      <c r="R3" s="2"/>
      <c r="S3" s="8"/>
      <c r="T3" s="9" t="s">
        <v>27</v>
      </c>
      <c r="U3" s="17">
        <v>1193024</v>
      </c>
      <c r="V3" s="10"/>
    </row>
    <row r="4" spans="1:22" ht="15.75" x14ac:dyDescent="0.25">
      <c r="A4" s="3" t="s">
        <v>2</v>
      </c>
      <c r="B4" s="1">
        <v>17287</v>
      </c>
      <c r="C4" s="52">
        <v>826583</v>
      </c>
      <c r="D4" s="22">
        <v>42</v>
      </c>
      <c r="E4" s="22">
        <v>28</v>
      </c>
      <c r="F4" s="22"/>
      <c r="G4" s="15">
        <v>105584.73000000001</v>
      </c>
      <c r="H4" s="15"/>
      <c r="I4" s="29">
        <f>(U5 * (B4 / B27) * 0.25) + (U5 * (C4 / C27) * 0.25) + (U5 * (D4 / D27) * 0.25) + ((U5 / 23) * 0.25)</f>
        <v>52251.873557890991</v>
      </c>
      <c r="J4" s="25"/>
      <c r="K4" s="25">
        <f>U5 * (B4 / B27)</f>
        <v>53493.387160953331</v>
      </c>
      <c r="L4" s="25"/>
      <c r="M4" s="25">
        <f>(U5 * (B4 / B27) * U10) + (U5 * (C4 / C27) * U11) + (U5 * (E4 / E27) * U12) + ((U5 / 23) * U13)</f>
        <v>51299.056610593318</v>
      </c>
      <c r="N4" s="25"/>
      <c r="O4" s="45">
        <f t="shared" si="0"/>
        <v>0.51414322307218752</v>
      </c>
      <c r="P4" s="2">
        <v>56325.820445529374</v>
      </c>
      <c r="Q4" s="2">
        <f t="shared" si="1"/>
        <v>5026.7638349360568</v>
      </c>
      <c r="R4" s="2"/>
      <c r="S4" s="8"/>
      <c r="T4" s="9" t="s">
        <v>28</v>
      </c>
      <c r="U4" s="17">
        <v>227000</v>
      </c>
      <c r="V4" s="10"/>
    </row>
    <row r="5" spans="1:22" ht="15.75" x14ac:dyDescent="0.25">
      <c r="A5" s="3" t="s">
        <v>3</v>
      </c>
      <c r="B5" s="1">
        <v>14687</v>
      </c>
      <c r="C5" s="52">
        <v>763701</v>
      </c>
      <c r="D5" s="22">
        <v>34</v>
      </c>
      <c r="E5" s="22">
        <v>26</v>
      </c>
      <c r="F5" s="22"/>
      <c r="G5" s="15">
        <v>47700</v>
      </c>
      <c r="H5" s="15"/>
      <c r="I5" s="29">
        <f>(U5 * (B5 / B27) * 0.25) + (U5 * (C5 / C27) * 0.25) + (U5 * (D5 / D27) * 0.25) + ((U5 / 23) * 0.25)</f>
        <v>47174.449706529253</v>
      </c>
      <c r="J5" s="25"/>
      <c r="K5" s="25">
        <f>U5 * (B5 / B27)</f>
        <v>45447.872808059321</v>
      </c>
      <c r="L5" s="25"/>
      <c r="M5" s="25">
        <f>(U5 * (B5 / B27) * U10) + (U5 * (C5 / C27) * U11) + (U5 * (E5 / E27) * U12) + ((U5 / 23) * U13)</f>
        <v>47624.370381443681</v>
      </c>
      <c r="N5" s="25"/>
      <c r="O5" s="45">
        <f t="shared" si="0"/>
        <v>1.5855265944720864E-3</v>
      </c>
      <c r="P5" s="2">
        <v>50945.010524969635</v>
      </c>
      <c r="Q5" s="2">
        <f t="shared" si="1"/>
        <v>3320.640143525954</v>
      </c>
      <c r="R5" s="2"/>
      <c r="S5" s="8"/>
      <c r="T5" s="9" t="s">
        <v>23</v>
      </c>
      <c r="U5" s="18">
        <v>1420024</v>
      </c>
      <c r="V5" s="10"/>
    </row>
    <row r="6" spans="1:22" ht="15.75" x14ac:dyDescent="0.25">
      <c r="A6" s="3" t="s">
        <v>4</v>
      </c>
      <c r="B6" s="1">
        <v>14823</v>
      </c>
      <c r="C6" s="52">
        <v>979436</v>
      </c>
      <c r="D6" s="22">
        <v>48.3</v>
      </c>
      <c r="E6" s="22">
        <v>33.799999999999997</v>
      </c>
      <c r="F6" s="22"/>
      <c r="G6" s="15">
        <v>95769</v>
      </c>
      <c r="H6" s="15"/>
      <c r="I6" s="29">
        <f>(U5 * (B6 / B27) * 0.25) + (U5 * (C6 / C27) * 0.25) + (U5 * (D6 / D27) * 0.25) + ((U5 / 23) * 0.25)</f>
        <v>54289.394489627914</v>
      </c>
      <c r="J6" s="25"/>
      <c r="K6" s="25">
        <f>U5 * (B6 / B27)</f>
        <v>45868.715097287626</v>
      </c>
      <c r="L6" s="25"/>
      <c r="M6" s="25">
        <f>(U5 * (B6 / B27) * U10) + (U5 * (C6 / C27) * U11) + (U5 * (E6 / E27) * U12) + ((U5 / 23) * U13)</f>
        <v>53779.854366573047</v>
      </c>
      <c r="N6" s="25"/>
      <c r="O6" s="45">
        <f t="shared" si="0"/>
        <v>0.43844193458662983</v>
      </c>
      <c r="P6" s="2">
        <v>55658.231684113394</v>
      </c>
      <c r="Q6" s="2">
        <f t="shared" si="1"/>
        <v>1878.3773175403476</v>
      </c>
      <c r="R6" s="2"/>
      <c r="S6" s="11"/>
      <c r="T6" s="12"/>
      <c r="U6" s="12"/>
      <c r="V6" s="13"/>
    </row>
    <row r="7" spans="1:22" ht="15.75" x14ac:dyDescent="0.25">
      <c r="A7" s="3" t="s">
        <v>5</v>
      </c>
      <c r="B7" s="1">
        <v>23179</v>
      </c>
      <c r="C7" s="53">
        <v>2150952</v>
      </c>
      <c r="D7" s="22">
        <v>80</v>
      </c>
      <c r="E7" s="22">
        <v>51</v>
      </c>
      <c r="F7" s="22"/>
      <c r="G7" s="15">
        <v>90479</v>
      </c>
      <c r="H7" s="15"/>
      <c r="I7" s="29">
        <f>(U5 * (B7 / B27) * 0.25) + (U5 * (C7 / C27) * 0.25) + (U5 * (D7 / D27) * 0.25) + ((U5 / 23) * 0.25)</f>
        <v>86552.186195757939</v>
      </c>
      <c r="J7" s="25"/>
      <c r="K7" s="25">
        <f>U5 * (B7 / B27)</f>
        <v>71725.760456050048</v>
      </c>
      <c r="L7" s="25"/>
      <c r="M7" s="25">
        <f>(U5 * (B7 / B27) * U10) + (U5 * (C7 / C27) * U11) + (U5 * (E7 / E27) * U12) + ((U5 / 23) * U13)</f>
        <v>83882.422696425027</v>
      </c>
      <c r="N7" s="25"/>
      <c r="O7" s="45">
        <f t="shared" si="0"/>
        <v>7.2907274655720888E-2</v>
      </c>
      <c r="P7" s="2">
        <v>88381.156128886229</v>
      </c>
      <c r="Q7" s="2">
        <f t="shared" si="1"/>
        <v>4498.733432461202</v>
      </c>
      <c r="R7" s="2"/>
    </row>
    <row r="8" spans="1:22" ht="15.75" x14ac:dyDescent="0.25">
      <c r="A8" s="3" t="s">
        <v>6</v>
      </c>
      <c r="B8" s="1">
        <v>38128</v>
      </c>
      <c r="C8" s="53">
        <v>1185233</v>
      </c>
      <c r="D8" s="22">
        <v>77</v>
      </c>
      <c r="E8" s="22">
        <v>55</v>
      </c>
      <c r="F8" s="22"/>
      <c r="G8" s="15">
        <v>153676</v>
      </c>
      <c r="H8" s="15"/>
      <c r="I8" s="29">
        <f>(U5 * (B8 / B27) * 0.25) + (U5 * (C8 / C27) * 0.25) + (U5 * (D8 / D27) * 0.25) + ((U5 / 23) * 0.25)</f>
        <v>83024.852249873773</v>
      </c>
      <c r="J8" s="25"/>
      <c r="K8" s="25">
        <f>U5 * (B8 / B27)</f>
        <v>117984.37355659332</v>
      </c>
      <c r="L8" s="25"/>
      <c r="M8" s="25">
        <f>(U5 * (B8 / B27) * U10) + (U5 * (C8 / C27) * U11) + (U5 * (E8 / E27) * U12) + ((U5 / 23) * U13)</f>
        <v>82621.394727684703</v>
      </c>
      <c r="N8" s="25"/>
      <c r="O8" s="45">
        <f t="shared" si="0"/>
        <v>0.46236631141046936</v>
      </c>
      <c r="P8" s="2">
        <v>82726.234392798491</v>
      </c>
      <c r="Q8" s="2">
        <f t="shared" si="1"/>
        <v>104.83966511378821</v>
      </c>
      <c r="R8" s="2"/>
      <c r="S8" s="31"/>
      <c r="T8" s="32"/>
      <c r="U8" s="32"/>
      <c r="V8" s="33"/>
    </row>
    <row r="9" spans="1:22" ht="15.75" x14ac:dyDescent="0.25">
      <c r="A9" s="3" t="s">
        <v>7</v>
      </c>
      <c r="B9" s="1">
        <v>8485</v>
      </c>
      <c r="C9" s="52">
        <v>845524</v>
      </c>
      <c r="D9" s="22">
        <v>31.21</v>
      </c>
      <c r="E9" s="22">
        <v>25.15</v>
      </c>
      <c r="F9" s="22"/>
      <c r="G9" s="15">
        <v>51293</v>
      </c>
      <c r="H9" s="15"/>
      <c r="I9" s="29">
        <f>(U5 * (B9 / B27) * 0.25) + (U5 * (C9 / C27) * 0.25) + (U5 * (D9 / D27) * 0.25) + ((U5 / 23) * 0.25)</f>
        <v>42842.643701737863</v>
      </c>
      <c r="J9" s="25"/>
      <c r="K9" s="25">
        <f>U5 * (B9 / B27)</f>
        <v>26256.226647809857</v>
      </c>
      <c r="L9" s="25"/>
      <c r="M9" s="25">
        <f>(U5 * (B9 / B27) * U10) + (U5 * (C9 / C27) * U11) + (U5 * (E9 / E27) * U12) + ((U5 / 23) * U13)</f>
        <v>43725.89699529473</v>
      </c>
      <c r="N9" s="25"/>
      <c r="O9" s="45">
        <f t="shared" si="0"/>
        <v>0.14752701157478154</v>
      </c>
      <c r="P9" s="2">
        <v>45485.689449150996</v>
      </c>
      <c r="Q9" s="2">
        <f t="shared" si="1"/>
        <v>1759.7924538562656</v>
      </c>
      <c r="R9" s="2"/>
      <c r="S9" s="34"/>
      <c r="T9" s="30" t="s">
        <v>42</v>
      </c>
      <c r="U9" s="35"/>
      <c r="V9" s="36"/>
    </row>
    <row r="10" spans="1:22" ht="15.75" x14ac:dyDescent="0.25">
      <c r="A10" s="3" t="s">
        <v>8</v>
      </c>
      <c r="B10" s="1">
        <v>36809</v>
      </c>
      <c r="C10" s="52">
        <v>1648618</v>
      </c>
      <c r="D10" s="22">
        <v>71.88</v>
      </c>
      <c r="E10" s="22">
        <v>58.35</v>
      </c>
      <c r="F10" s="22"/>
      <c r="G10" s="15">
        <v>107627</v>
      </c>
      <c r="H10" s="15"/>
      <c r="I10" s="29">
        <f>(U5 * (B10 / B27) * 0.25) + (U5 * (C10 / C27) * 0.25) + (U5 * (D10 / D27) * 0.25) + ((U5 / 23) * 0.25)</f>
        <v>87495.149551633891</v>
      </c>
      <c r="J10" s="25"/>
      <c r="K10" s="43">
        <f>U5 * (B10 / B27)</f>
        <v>113902.82223679824</v>
      </c>
      <c r="L10" s="25"/>
      <c r="M10" s="25">
        <f>(U5 * (B10 / B27) * U10) + (U5 * (C10 / C27) * U11) + (U5 * (E10 / E27) * U12) + ((U5 / 23) * U13)</f>
        <v>89685.758523999568</v>
      </c>
      <c r="N10" s="25"/>
      <c r="O10" s="45">
        <f t="shared" si="0"/>
        <v>0.16669833290903247</v>
      </c>
      <c r="P10" s="2">
        <v>80298.840403053196</v>
      </c>
      <c r="Q10" s="2">
        <f t="shared" si="1"/>
        <v>-9386.9181209463713</v>
      </c>
      <c r="R10" s="2"/>
      <c r="S10" s="34"/>
      <c r="T10" s="37" t="s">
        <v>43</v>
      </c>
      <c r="U10" s="38">
        <v>0.25</v>
      </c>
      <c r="V10" s="36"/>
    </row>
    <row r="11" spans="1:22" ht="15.75" x14ac:dyDescent="0.25">
      <c r="A11" s="3" t="s">
        <v>9</v>
      </c>
      <c r="B11" s="1">
        <v>24488</v>
      </c>
      <c r="C11" s="52">
        <v>1199213</v>
      </c>
      <c r="D11" s="22">
        <v>50.75</v>
      </c>
      <c r="E11" s="22">
        <v>39.1</v>
      </c>
      <c r="F11" s="22"/>
      <c r="G11" s="15">
        <v>90889.8</v>
      </c>
      <c r="H11" s="15"/>
      <c r="I11" s="29">
        <f>(U5 * (B11 / B27) * 0.25) + (U5 * (C11 / C27) * 0.25) + (U5 * (D11 / D27) * 0.25) + ((U5 / 23) * 0.25)</f>
        <v>65672.667414178533</v>
      </c>
      <c r="J11" s="25"/>
      <c r="K11" s="25">
        <f>U5 * (B11 / B27)</f>
        <v>75776.367489872457</v>
      </c>
      <c r="L11" s="25"/>
      <c r="M11" s="25">
        <f>(U5 * (B11 / B27) * U10) + (U5 * (C11 / C27) * U11) + (U5 * (E11 / E27) * U12) + ((U5 / 23) * U13)</f>
        <v>66450.91985038796</v>
      </c>
      <c r="N11" s="25"/>
      <c r="O11" s="45">
        <f t="shared" si="0"/>
        <v>0.26888473898734555</v>
      </c>
      <c r="P11" s="2">
        <v>63244.412818259952</v>
      </c>
      <c r="Q11" s="2">
        <f t="shared" si="1"/>
        <v>-3206.5070321280073</v>
      </c>
      <c r="R11" s="2"/>
      <c r="S11" s="34"/>
      <c r="T11" s="35" t="s">
        <v>44</v>
      </c>
      <c r="U11" s="38">
        <v>0.25</v>
      </c>
      <c r="V11" s="36"/>
    </row>
    <row r="12" spans="1:22" ht="15.75" x14ac:dyDescent="0.25">
      <c r="A12" s="3" t="s">
        <v>10</v>
      </c>
      <c r="B12" s="1">
        <v>1047</v>
      </c>
      <c r="C12" s="52">
        <v>190942</v>
      </c>
      <c r="D12" s="22">
        <v>8</v>
      </c>
      <c r="E12" s="22">
        <v>6</v>
      </c>
      <c r="F12" s="22"/>
      <c r="G12" s="15">
        <v>9419</v>
      </c>
      <c r="H12" s="15"/>
      <c r="I12" s="44">
        <f>(U5 * (B12 / B27) * 0.25) + (U5 * (C12 / C27) * 0.25) + (U5 * (D12 / D27) * 0.25) + ((U5 / 23) * 0.25)</f>
        <v>21206.149617925686</v>
      </c>
      <c r="J12" s="25"/>
      <c r="K12" s="25">
        <f>U5 * (B12 / B27)</f>
        <v>3239.8667413384701</v>
      </c>
      <c r="L12" s="25"/>
      <c r="M12" s="25">
        <f>(U5 * (B12 / B27) * U10) + (U5 * (C12 / C27) * U11) + (U5 * (E12 / E27) * U12) + ((U5 / 23) * U13)</f>
        <v>21268.910411557212</v>
      </c>
      <c r="N12" s="25"/>
      <c r="O12" s="45">
        <f t="shared" si="0"/>
        <v>-1.2580858277478724</v>
      </c>
      <c r="P12" s="2">
        <v>23405.336064241121</v>
      </c>
      <c r="Q12" s="2">
        <f t="shared" si="1"/>
        <v>2136.425652683909</v>
      </c>
      <c r="R12" s="2"/>
      <c r="S12" s="34"/>
      <c r="T12" s="35" t="s">
        <v>45</v>
      </c>
      <c r="U12" s="38">
        <v>0.25</v>
      </c>
      <c r="V12" s="36"/>
    </row>
    <row r="13" spans="1:22" ht="15.75" x14ac:dyDescent="0.25">
      <c r="A13" s="3" t="s">
        <v>11</v>
      </c>
      <c r="B13" s="1">
        <v>6631</v>
      </c>
      <c r="C13" s="52">
        <v>215893</v>
      </c>
      <c r="D13" s="22">
        <v>17</v>
      </c>
      <c r="E13" s="22">
        <v>15</v>
      </c>
      <c r="F13" s="22"/>
      <c r="G13" s="15">
        <v>23451</v>
      </c>
      <c r="H13" s="15"/>
      <c r="I13" s="44">
        <f>(U5 * (B13 / B27) * 0.25) + (U5 * (C13 / C27) * 0.25) + (U5 * (D13 / D27) * 0.25) + ((U5 / 23) * 0.25)</f>
        <v>28297.63166222124</v>
      </c>
      <c r="J13" s="25"/>
      <c r="K13" s="25">
        <f>U5 * (B13 / B27)</f>
        <v>20519.156028476977</v>
      </c>
      <c r="L13" s="25"/>
      <c r="M13" s="25">
        <f>(U5 * (B13 / B27) * U10) + (U5 * (C13 / C27) * U11) + (U5 * (E13 / E27) * U12) + ((U5 / 23) * U13)</f>
        <v>29255.341207600264</v>
      </c>
      <c r="N13" s="25"/>
      <c r="O13" s="45">
        <f t="shared" si="0"/>
        <v>-0.24750932615241417</v>
      </c>
      <c r="P13" s="2">
        <v>33839.677669955345</v>
      </c>
      <c r="Q13" s="2">
        <f t="shared" si="1"/>
        <v>4584.3364623550806</v>
      </c>
      <c r="R13" s="2"/>
      <c r="S13" s="34"/>
      <c r="T13" s="35" t="s">
        <v>46</v>
      </c>
      <c r="U13" s="38">
        <v>0.25</v>
      </c>
      <c r="V13" s="36"/>
    </row>
    <row r="14" spans="1:22" ht="15.75" x14ac:dyDescent="0.25">
      <c r="A14" s="3" t="s">
        <v>12</v>
      </c>
      <c r="B14" s="1">
        <v>40131</v>
      </c>
      <c r="C14" s="53">
        <v>1346964</v>
      </c>
      <c r="D14" s="22">
        <v>137</v>
      </c>
      <c r="E14" s="22">
        <v>87</v>
      </c>
      <c r="F14" s="22"/>
      <c r="G14" s="15">
        <v>107960</v>
      </c>
      <c r="H14" s="15"/>
      <c r="I14" s="29">
        <f>(U5 * (B14 / B27) * 0.25) + (U5 * (C14 / C27) * 0.25) + (U5 * (D14 / D27) * 0.25) + ((U5 / 23) * 0.25)</f>
        <v>102983.91262872286</v>
      </c>
      <c r="J14" s="25"/>
      <c r="K14" s="43">
        <f>U5 * (B14 / B27)</f>
        <v>124182.51403691896</v>
      </c>
      <c r="L14" s="25"/>
      <c r="M14" s="25">
        <f>(U5 * (B14 / B27) * U10) + (U5 * (C14 / C27) * U11) + (U5 * (E14 / E27) * U12) + ((U5 / 23) * U13)</f>
        <v>98288.291207278438</v>
      </c>
      <c r="N14" s="25"/>
      <c r="O14" s="45">
        <f t="shared" si="0"/>
        <v>8.9586039206387191E-2</v>
      </c>
      <c r="P14" s="2">
        <v>91856.91876310455</v>
      </c>
      <c r="Q14" s="2">
        <f t="shared" si="1"/>
        <v>-6431.3724441738887</v>
      </c>
      <c r="R14" s="2"/>
      <c r="S14" s="39"/>
      <c r="T14" s="40"/>
      <c r="U14" s="41"/>
      <c r="V14" s="42"/>
    </row>
    <row r="15" spans="1:22" ht="15.75" x14ac:dyDescent="0.25">
      <c r="A15" s="3" t="s">
        <v>13</v>
      </c>
      <c r="B15" s="1">
        <v>23966</v>
      </c>
      <c r="C15" s="53">
        <v>863495</v>
      </c>
      <c r="D15" s="22">
        <v>47.8</v>
      </c>
      <c r="E15" s="22">
        <v>39</v>
      </c>
      <c r="F15" s="22"/>
      <c r="G15" s="15">
        <v>127079</v>
      </c>
      <c r="H15" s="15"/>
      <c r="I15" s="29">
        <f>(U5 * (B15 / B27) * 0.25) + (U5 * (C15 / C27) * 0.25) + (U5 * (D15 / D27) * 0.25) + ((U5 / 23) * 0.25)</f>
        <v>59513.265396595489</v>
      </c>
      <c r="J15" s="25"/>
      <c r="K15" s="25">
        <f>U5 * (B15 / B27)</f>
        <v>74161.075762099121</v>
      </c>
      <c r="L15" s="25"/>
      <c r="M15" s="25">
        <f>(U5 * (B15 / B27) * U10) + (U5 * (C15 / C27) * U11) + (U5 * (E15 / E27) * U12) + ((U5 / 23) * U13)</f>
        <v>61042.341141020712</v>
      </c>
      <c r="N15" s="25"/>
      <c r="O15" s="45">
        <f t="shared" si="0"/>
        <v>0.51965044467598331</v>
      </c>
      <c r="P15" s="2">
        <v>60915.767523668896</v>
      </c>
      <c r="Q15" s="2">
        <f t="shared" si="1"/>
        <v>-126.57361735181621</v>
      </c>
      <c r="R15" s="2"/>
    </row>
    <row r="16" spans="1:22" ht="15.75" x14ac:dyDescent="0.25">
      <c r="A16" s="3" t="s">
        <v>14</v>
      </c>
      <c r="B16" s="1">
        <v>29349</v>
      </c>
      <c r="C16" s="52">
        <v>1408368</v>
      </c>
      <c r="D16" s="22">
        <v>69</v>
      </c>
      <c r="E16" s="22">
        <v>49</v>
      </c>
      <c r="F16" s="22"/>
      <c r="G16" s="25">
        <v>161000</v>
      </c>
      <c r="H16" s="25"/>
      <c r="I16" s="29">
        <f>(U5 * (B16 / B27) * 0.25) + (U5 * (C16 / C27) * 0.25) + (U5 * (D16 / D27) * 0.25) + ((U5 / 23) * 0.25)</f>
        <v>77399.928558493455</v>
      </c>
      <c r="J16" s="25"/>
      <c r="K16" s="25">
        <f>U5 * (B16 / B27)</f>
        <v>90818.384901186975</v>
      </c>
      <c r="L16" s="25"/>
      <c r="M16" s="25">
        <f>(U5 * (B16 / B27) * U10) + (U5 * (C16 / C27) * U11) + (U5 * (E16 / E27) * U12) + ((U5 / 23) * U13)</f>
        <v>76933.710242672852</v>
      </c>
      <c r="N16" s="25"/>
      <c r="O16" s="45">
        <f t="shared" si="0"/>
        <v>0.52215086805793254</v>
      </c>
      <c r="P16" s="2">
        <v>80109.939822382919</v>
      </c>
      <c r="Q16" s="2">
        <f t="shared" si="1"/>
        <v>3176.2295797100669</v>
      </c>
      <c r="R16" s="2"/>
    </row>
    <row r="17" spans="1:22" ht="15.75" x14ac:dyDescent="0.25">
      <c r="A17" s="3" t="s">
        <v>15</v>
      </c>
      <c r="B17" s="1">
        <v>18952</v>
      </c>
      <c r="C17" s="53">
        <v>1124107</v>
      </c>
      <c r="D17" s="22">
        <v>67.95</v>
      </c>
      <c r="E17" s="22">
        <v>41.45</v>
      </c>
      <c r="F17" s="22"/>
      <c r="G17" s="15">
        <v>63357</v>
      </c>
      <c r="H17" s="15"/>
      <c r="I17" s="29">
        <f>(U5 * (B17 / B27) * 0.25) + (U5 * (C17 / C27) * 0.25) + (U5 * (D17 / D27) * 0.25) + ((U5 / 23) * 0.25)</f>
        <v>64869.819787413973</v>
      </c>
      <c r="J17" s="25"/>
      <c r="K17" s="25">
        <f>U5 * (B17 / B27)</f>
        <v>58645.610775402762</v>
      </c>
      <c r="L17" s="25"/>
      <c r="M17" s="25">
        <f>(U5 * (B17 / B27) * U10) + (U5 * (C17 / C27) * U11) + (U5 * (E17 / E27) * U12) + ((U5 / 23) * U13)</f>
        <v>61917.75585814361</v>
      </c>
      <c r="N17" s="25"/>
      <c r="O17" s="45">
        <f t="shared" si="0"/>
        <v>2.2716418735994282E-2</v>
      </c>
      <c r="P17" s="2">
        <v>60718.711865131176</v>
      </c>
      <c r="Q17" s="2">
        <f t="shared" si="1"/>
        <v>-1199.0439930124339</v>
      </c>
      <c r="R17" s="2"/>
    </row>
    <row r="18" spans="1:22" ht="15.75" x14ac:dyDescent="0.25">
      <c r="A18" s="3" t="s">
        <v>16</v>
      </c>
      <c r="B18" s="1">
        <v>33483</v>
      </c>
      <c r="C18" s="52">
        <v>2347309</v>
      </c>
      <c r="D18" s="22">
        <v>112.78</v>
      </c>
      <c r="E18" s="22">
        <v>81.27000000000001</v>
      </c>
      <c r="F18" s="22"/>
      <c r="G18" s="15">
        <v>179891</v>
      </c>
      <c r="H18" s="15"/>
      <c r="I18" s="29">
        <f>(U5 * (B18 / B27) * 0.25) + (U5 * (C18 / C27) * 0.25) + (U5 * (D18 / D27) * 0.25) + ((U5 / 23) * 0.25)</f>
        <v>106179.37797780798</v>
      </c>
      <c r="J18" s="25"/>
      <c r="K18" s="25">
        <f>U5 * (B18 / B27)</f>
        <v>103610.75272228845</v>
      </c>
      <c r="L18" s="25"/>
      <c r="M18" s="25">
        <f>(U5 * (B18 / B27) * U10) + (U5 * (C18 / C27) * U11) + (U5 * (E18 / E27) * U12) + ((U5 / 23) * U13)</f>
        <v>105849.61645389799</v>
      </c>
      <c r="N18" s="25"/>
      <c r="O18" s="45">
        <f t="shared" si="0"/>
        <v>0.4115902604694065</v>
      </c>
      <c r="P18" s="2">
        <v>109226.27123175941</v>
      </c>
      <c r="Q18" s="2">
        <f t="shared" si="1"/>
        <v>3376.6547778614186</v>
      </c>
      <c r="R18" s="2"/>
    </row>
    <row r="19" spans="1:22" ht="15.75" x14ac:dyDescent="0.25">
      <c r="A19" s="3" t="s">
        <v>17</v>
      </c>
      <c r="B19" s="1">
        <v>29465</v>
      </c>
      <c r="C19" s="52">
        <v>1666338</v>
      </c>
      <c r="D19" s="22">
        <v>90</v>
      </c>
      <c r="E19" s="22">
        <v>75</v>
      </c>
      <c r="F19" s="22"/>
      <c r="G19" s="15">
        <v>104760</v>
      </c>
      <c r="H19" s="15"/>
      <c r="I19" s="29">
        <f>(U5 * (B19 / B27) * 0.25) + (U5 * (C19 / C27) * 0.25) + (U5 * (D19 / D27) * 0.25) + ((U5 / 23) * 0.25)</f>
        <v>86912.885499469136</v>
      </c>
      <c r="J19" s="25"/>
      <c r="K19" s="25">
        <f>U5 * (B19 / B27)</f>
        <v>91177.338618469948</v>
      </c>
      <c r="L19" s="25"/>
      <c r="M19" s="25">
        <f>(U5 * (B19 / B27) * U10) + (U5 * (C19 / C27) * U11) + (U5 * (E19 / E27) * U12) + ((U5 / 23) * U13)</f>
        <v>90366.7539575306</v>
      </c>
      <c r="N19" s="25"/>
      <c r="O19" s="45">
        <f t="shared" si="0"/>
        <v>0.13739257390673354</v>
      </c>
      <c r="P19" s="2">
        <v>83397.569178248887</v>
      </c>
      <c r="Q19" s="2">
        <f t="shared" si="1"/>
        <v>-6969.1847792817134</v>
      </c>
      <c r="R19" s="2"/>
    </row>
    <row r="20" spans="1:22" ht="15.75" x14ac:dyDescent="0.25">
      <c r="A20" s="3" t="s">
        <v>18</v>
      </c>
      <c r="B20" s="1">
        <v>32713</v>
      </c>
      <c r="C20" s="53">
        <v>1526603</v>
      </c>
      <c r="D20" s="22">
        <v>89.32</v>
      </c>
      <c r="E20" s="22">
        <v>70.319999999999993</v>
      </c>
      <c r="F20" s="22"/>
      <c r="G20" s="15">
        <v>124406</v>
      </c>
      <c r="H20" s="15"/>
      <c r="I20" s="29">
        <f>(U5 * (B20 / B27) * 0.25) + (U5 * (C20 / C27) * 0.25) + (U5 * (D20 / D27) * 0.25) + ((U5 / 23) * 0.25)</f>
        <v>87176.178617897182</v>
      </c>
      <c r="J20" s="25"/>
      <c r="K20" s="25">
        <f>U5 * (B20 / B27)</f>
        <v>101228.04270239291</v>
      </c>
      <c r="L20" s="25"/>
      <c r="M20" s="25">
        <f>(U5 * (B20 / B27) * U10) + (U5 * (C20 / C27) * U11) + (U5 * (E20 / E27) * U12) + ((U5 / 23) * U13)</f>
        <v>89096.93030998297</v>
      </c>
      <c r="N20" s="25"/>
      <c r="O20" s="45">
        <f t="shared" si="0"/>
        <v>0.28382127622475628</v>
      </c>
      <c r="P20" s="2">
        <v>86035.212514296625</v>
      </c>
      <c r="Q20" s="2">
        <f t="shared" si="1"/>
        <v>-3061.7177956863452</v>
      </c>
      <c r="R20" s="2"/>
    </row>
    <row r="21" spans="1:22" ht="15.75" x14ac:dyDescent="0.25">
      <c r="A21" s="3" t="s">
        <v>19</v>
      </c>
      <c r="B21" s="1">
        <v>20186</v>
      </c>
      <c r="C21" s="53">
        <v>786286</v>
      </c>
      <c r="D21" s="22">
        <v>60</v>
      </c>
      <c r="E21" s="22">
        <v>42</v>
      </c>
      <c r="F21" s="22"/>
      <c r="G21" s="15">
        <v>94769</v>
      </c>
      <c r="H21" s="15"/>
      <c r="I21" s="29">
        <f>(U5 * (B21 / B27) * 0.25) + (U5 * (C21 / C27) * 0.25) + (U5 * (D21 / D27) * 0.25) + ((U5 / 23) * 0.25)</f>
        <v>58703.07143792366</v>
      </c>
      <c r="J21" s="25"/>
      <c r="K21" s="25">
        <f>U5 * (B21 / B27)</f>
        <v>62464.135664430141</v>
      </c>
      <c r="L21" s="25"/>
      <c r="M21" s="25">
        <f>(U5 * (B21 / B27) * U10) + (U5 * (C21 / C27) * U11) + (U5 * (E21 / E27) * U12) + ((U5 / 23) * U13)</f>
        <v>58074.653578277372</v>
      </c>
      <c r="N21" s="25"/>
      <c r="O21" s="45">
        <f t="shared" si="0"/>
        <v>0.38719778009394035</v>
      </c>
      <c r="P21" s="2">
        <v>58462.869258991705</v>
      </c>
      <c r="Q21" s="2">
        <f t="shared" si="1"/>
        <v>388.21568071433285</v>
      </c>
      <c r="R21" s="2"/>
    </row>
    <row r="22" spans="1:22" ht="15.75" x14ac:dyDescent="0.25">
      <c r="A22" s="3" t="s">
        <v>20</v>
      </c>
      <c r="B22" s="1">
        <v>12154</v>
      </c>
      <c r="C22" s="52">
        <v>486428</v>
      </c>
      <c r="D22" s="22">
        <v>70</v>
      </c>
      <c r="E22" s="22">
        <v>48</v>
      </c>
      <c r="F22" s="22"/>
      <c r="G22" s="25">
        <v>93221</v>
      </c>
      <c r="H22" s="25"/>
      <c r="I22" s="29">
        <f>(U5 * (B22 / B27) * 0.25) + (U5 * (C22 / C27) * 0.25) + (U5 * (D22 / D27) * 0.25) + ((U5 / 23) * 0.25)</f>
        <v>50721.372763942039</v>
      </c>
      <c r="J22" s="25"/>
      <c r="K22" s="25">
        <f>U5 * (B22 / B27)</f>
        <v>37609.685171182209</v>
      </c>
      <c r="L22" s="25"/>
      <c r="M22" s="25">
        <f>(U5 * (B22 / B27) * U10) + (U5 * (C22 / C27) * U11) + (U5 * (E22 / E27) * U12) + ((U5 / 23) * U13)</f>
        <v>49621.843990393805</v>
      </c>
      <c r="N22" s="25"/>
      <c r="O22" s="45">
        <f t="shared" si="0"/>
        <v>0.46769672079902802</v>
      </c>
      <c r="P22" s="2">
        <v>50996.340170085488</v>
      </c>
      <c r="Q22" s="2">
        <f t="shared" si="1"/>
        <v>1374.4961796916832</v>
      </c>
      <c r="R22" s="2"/>
    </row>
    <row r="23" spans="1:22" ht="15.75" x14ac:dyDescent="0.25">
      <c r="A23" s="3" t="s">
        <v>21</v>
      </c>
      <c r="B23" s="1">
        <v>9290</v>
      </c>
      <c r="C23" s="52">
        <v>819297</v>
      </c>
      <c r="D23" s="22">
        <v>39.94</v>
      </c>
      <c r="E23" s="22">
        <v>37.200000000000003</v>
      </c>
      <c r="F23" s="22"/>
      <c r="G23" s="15">
        <v>67331</v>
      </c>
      <c r="H23" s="15"/>
      <c r="I23" s="29">
        <f>(U5 * (B23 / B27) * 0.25) + (U5 * (C23 / C27) * 0.25) + (U5 * (D23 / D27) * 0.25) + ((U5 / 23) * 0.25)</f>
        <v>45407.627552837541</v>
      </c>
      <c r="J23" s="25"/>
      <c r="K23" s="25">
        <f>U5 * (B23 / B27)</f>
        <v>28747.241668609735</v>
      </c>
      <c r="L23" s="25"/>
      <c r="M23" s="25">
        <f>(U5 * (B23 / B27) * U10) + (U5 * (C23 / C27) * U11) + (U5 * (E23 / E27) * U12) + ((U5 / 23) * U13)</f>
        <v>48375.344820739701</v>
      </c>
      <c r="N23" s="25"/>
      <c r="O23" s="45">
        <f t="shared" si="0"/>
        <v>0.28152938734402133</v>
      </c>
      <c r="P23" s="2">
        <v>47369.683715065883</v>
      </c>
      <c r="Q23" s="2">
        <f t="shared" si="1"/>
        <v>-1005.6611056738184</v>
      </c>
      <c r="R23" s="2"/>
    </row>
    <row r="24" spans="1:22" ht="15.75" x14ac:dyDescent="0.25">
      <c r="A24" s="3" t="s">
        <v>22</v>
      </c>
      <c r="B24" s="1">
        <v>9045</v>
      </c>
      <c r="C24" s="52">
        <v>472139</v>
      </c>
      <c r="D24" s="22">
        <v>25</v>
      </c>
      <c r="E24" s="22">
        <v>20</v>
      </c>
      <c r="F24" s="22"/>
      <c r="G24" s="15">
        <v>53807</v>
      </c>
      <c r="H24" s="15"/>
      <c r="I24" s="29">
        <f>(U5 * (B24 / B27) * 0.25) + (U5 * (C24 / C27) * 0.25) + (U5 * (D24 / D27) * 0.25) + ((U5 / 23) * 0.25)</f>
        <v>36092.659142498516</v>
      </c>
      <c r="J24" s="25"/>
      <c r="K24" s="25">
        <f>U5 * (B24 / B27)</f>
        <v>27989.106662279333</v>
      </c>
      <c r="L24" s="25"/>
      <c r="M24" s="25">
        <f>(U5 * (B24 / B27) * U10) + (U5 * (C24 / C27) * U11) + (U5 * (E24 / E27) * U12) + ((U5 / 23) * U13)</f>
        <v>36746.754877548163</v>
      </c>
      <c r="N24" s="25"/>
      <c r="O24" s="45">
        <f t="shared" si="0"/>
        <v>0.31706367428869542</v>
      </c>
      <c r="P24" s="2">
        <v>41192.227215809653</v>
      </c>
      <c r="Q24" s="2">
        <f t="shared" si="1"/>
        <v>4445.4723382614902</v>
      </c>
      <c r="R24" s="2"/>
    </row>
    <row r="25" spans="1:22" x14ac:dyDescent="0.25">
      <c r="A25" s="3" t="s">
        <v>38</v>
      </c>
      <c r="B25" s="1"/>
      <c r="C25" s="54"/>
      <c r="D25" s="22"/>
      <c r="E25" s="22"/>
      <c r="F25" s="22"/>
      <c r="G25" s="15">
        <v>2100</v>
      </c>
      <c r="H25" s="15"/>
      <c r="I25" s="29">
        <v>0</v>
      </c>
      <c r="J25" s="25"/>
      <c r="K25" s="25">
        <v>0</v>
      </c>
      <c r="L25" s="25"/>
      <c r="M25" s="25"/>
      <c r="N25" s="25"/>
      <c r="O25" s="45">
        <f t="shared" si="0"/>
        <v>1</v>
      </c>
    </row>
    <row r="26" spans="1:22" x14ac:dyDescent="0.25">
      <c r="B26" s="1"/>
      <c r="C26" s="1"/>
      <c r="D26" s="22"/>
      <c r="E26" s="22"/>
      <c r="F26" s="22"/>
      <c r="G26" s="15"/>
      <c r="H26" s="15"/>
      <c r="I26" s="15"/>
      <c r="J26" s="25"/>
      <c r="K26" s="25"/>
      <c r="L26" s="25"/>
      <c r="M26" s="25"/>
      <c r="N26" s="25"/>
      <c r="O26" s="25"/>
    </row>
    <row r="27" spans="1:22" x14ac:dyDescent="0.25">
      <c r="A27" s="3" t="s">
        <v>23</v>
      </c>
      <c r="B27" s="1">
        <f>SUM(B2:B24)</f>
        <v>458897</v>
      </c>
      <c r="C27" s="1">
        <f>SUM(C2:C24)</f>
        <v>23989345</v>
      </c>
      <c r="D27" s="1">
        <f>SUM(D2:D24)</f>
        <v>1329.93</v>
      </c>
      <c r="E27" s="1">
        <f>SUM(E2:E24)</f>
        <v>968.97</v>
      </c>
      <c r="G27" s="2">
        <f>SUM(G2:G25)</f>
        <v>2026947.53</v>
      </c>
      <c r="H27" s="2"/>
      <c r="I27" s="2">
        <f>SUM(I2:I25)</f>
        <v>1420024.0000000002</v>
      </c>
      <c r="J27" s="2"/>
      <c r="K27" s="2">
        <f>SUM(K2:K25)</f>
        <v>1420024</v>
      </c>
      <c r="L27" s="21"/>
      <c r="M27" s="2">
        <f>SUM(M2:M25)</f>
        <v>1420024.0000000002</v>
      </c>
      <c r="N27" s="2"/>
      <c r="O27" s="45">
        <f xml:space="preserve"> 100% - (M27 / G27)</f>
        <v>0.29942735123488851</v>
      </c>
    </row>
    <row r="28" spans="1:22" ht="15.75" customHeight="1" x14ac:dyDescent="0.25">
      <c r="S28" s="16"/>
      <c r="V28" s="16"/>
    </row>
    <row r="29" spans="1:22" s="47" customFormat="1" ht="16.5" customHeight="1" x14ac:dyDescent="0.25">
      <c r="B29" s="46" t="s">
        <v>50</v>
      </c>
      <c r="C29" s="48"/>
      <c r="D29" s="49"/>
      <c r="E29" s="49"/>
      <c r="F29" s="49"/>
      <c r="G29" s="49"/>
      <c r="H29" s="49"/>
      <c r="J29" s="50"/>
      <c r="K29" s="50"/>
      <c r="L29" s="50"/>
      <c r="M29" s="50"/>
      <c r="N29" s="50"/>
      <c r="O29" s="50"/>
      <c r="S29" s="49"/>
      <c r="U29" s="49"/>
      <c r="V29" s="49"/>
    </row>
    <row r="30" spans="1:22" s="47" customFormat="1" x14ac:dyDescent="0.25">
      <c r="B30" s="47" t="s">
        <v>55</v>
      </c>
      <c r="J30" s="50"/>
      <c r="K30" s="50"/>
      <c r="L30" s="50"/>
      <c r="M30" s="50"/>
      <c r="N30" s="50"/>
      <c r="O30" s="50"/>
    </row>
    <row r="31" spans="1:22" s="47" customFormat="1" x14ac:dyDescent="0.25">
      <c r="B31" s="47" t="s">
        <v>53</v>
      </c>
      <c r="J31" s="50"/>
      <c r="K31" s="50"/>
      <c r="L31" s="50"/>
      <c r="M31" s="50"/>
      <c r="N31" s="50"/>
      <c r="O31" s="50"/>
    </row>
    <row r="32" spans="1:22" s="47" customFormat="1" x14ac:dyDescent="0.25">
      <c r="B32" s="47" t="s">
        <v>51</v>
      </c>
      <c r="J32" s="50"/>
      <c r="K32" s="50"/>
      <c r="L32" s="50"/>
      <c r="M32" s="50"/>
      <c r="N32" s="50"/>
      <c r="O32" s="50"/>
    </row>
    <row r="33" spans="2:21" x14ac:dyDescent="0.25">
      <c r="B33" s="47" t="s">
        <v>56</v>
      </c>
    </row>
    <row r="34" spans="2:21" x14ac:dyDescent="0.25">
      <c r="B34" s="47" t="s">
        <v>52</v>
      </c>
    </row>
    <row r="35" spans="2:21" s="47" customFormat="1" x14ac:dyDescent="0.25">
      <c r="B35" s="50" t="s">
        <v>64</v>
      </c>
      <c r="C35" s="49"/>
      <c r="D35" s="51"/>
      <c r="L35" s="50"/>
      <c r="S35" s="49"/>
      <c r="U35" s="49"/>
    </row>
    <row r="36" spans="2:21" s="47" customFormat="1" x14ac:dyDescent="0.25">
      <c r="B36" s="50" t="s">
        <v>54</v>
      </c>
      <c r="C36" s="51"/>
      <c r="D36" s="51"/>
      <c r="L36" s="50"/>
      <c r="T36" s="49"/>
      <c r="U36" s="49"/>
    </row>
    <row r="37" spans="2:21" s="47" customFormat="1" x14ac:dyDescent="0.25">
      <c r="B37" s="50" t="s">
        <v>60</v>
      </c>
      <c r="C37" s="51"/>
      <c r="D37" s="51"/>
      <c r="L37" s="50"/>
      <c r="T37" s="49"/>
      <c r="U37" s="49"/>
    </row>
    <row r="38" spans="2:21" s="47" customFormat="1" x14ac:dyDescent="0.25">
      <c r="B38" s="50" t="s">
        <v>61</v>
      </c>
      <c r="C38" s="51"/>
      <c r="D38" s="51"/>
      <c r="L38" s="50"/>
      <c r="T38" s="49"/>
      <c r="U38" s="49"/>
    </row>
    <row r="39" spans="2:21" x14ac:dyDescent="0.25">
      <c r="B39" s="50" t="s">
        <v>57</v>
      </c>
    </row>
    <row r="40" spans="2:21" x14ac:dyDescent="0.25">
      <c r="B40" s="50" t="s">
        <v>58</v>
      </c>
    </row>
    <row r="41" spans="2:21" x14ac:dyDescent="0.25">
      <c r="B41" s="50" t="s">
        <v>62</v>
      </c>
    </row>
    <row r="42" spans="2:21" x14ac:dyDescent="0.25">
      <c r="B42" s="50" t="s">
        <v>63</v>
      </c>
    </row>
    <row r="43" spans="2:21" x14ac:dyDescent="0.25">
      <c r="B43" s="50" t="s">
        <v>59</v>
      </c>
    </row>
  </sheetData>
  <conditionalFormatting sqref="M2">
    <cfRule type="cellIs" dxfId="77" priority="26" operator="greaterThan">
      <formula>$G$2</formula>
    </cfRule>
  </conditionalFormatting>
  <conditionalFormatting sqref="M3">
    <cfRule type="cellIs" dxfId="76" priority="25" operator="greaterThan">
      <formula>$G$3</formula>
    </cfRule>
  </conditionalFormatting>
  <conditionalFormatting sqref="M4">
    <cfRule type="cellIs" dxfId="75" priority="24" operator="greaterThan">
      <formula>$G$4</formula>
    </cfRule>
  </conditionalFormatting>
  <conditionalFormatting sqref="M5">
    <cfRule type="cellIs" dxfId="74" priority="23" operator="greaterThan">
      <formula>$G$5</formula>
    </cfRule>
  </conditionalFormatting>
  <conditionalFormatting sqref="M6">
    <cfRule type="cellIs" dxfId="73" priority="22" operator="greaterThan">
      <formula>$G$6</formula>
    </cfRule>
  </conditionalFormatting>
  <conditionalFormatting sqref="M7">
    <cfRule type="cellIs" dxfId="72" priority="21" operator="greaterThan">
      <formula>$G$7</formula>
    </cfRule>
  </conditionalFormatting>
  <conditionalFormatting sqref="M8">
    <cfRule type="cellIs" dxfId="71" priority="19" operator="greaterThan">
      <formula>$G$8</formula>
    </cfRule>
    <cfRule type="cellIs" dxfId="70" priority="20" operator="greaterThan">
      <formula>$G$8</formula>
    </cfRule>
  </conditionalFormatting>
  <conditionalFormatting sqref="M9">
    <cfRule type="cellIs" dxfId="69" priority="17" operator="greaterThan">
      <formula>$G$9</formula>
    </cfRule>
    <cfRule type="cellIs" dxfId="68" priority="18" operator="greaterThan">
      <formula>$G$9</formula>
    </cfRule>
  </conditionalFormatting>
  <conditionalFormatting sqref="M10">
    <cfRule type="cellIs" dxfId="67" priority="16" operator="greaterThan">
      <formula>$G$10</formula>
    </cfRule>
  </conditionalFormatting>
  <conditionalFormatting sqref="M11">
    <cfRule type="cellIs" dxfId="66" priority="15" operator="greaterThan">
      <formula>$G$11</formula>
    </cfRule>
  </conditionalFormatting>
  <conditionalFormatting sqref="M12">
    <cfRule type="cellIs" dxfId="65" priority="14" operator="greaterThan">
      <formula>$G$12</formula>
    </cfRule>
  </conditionalFormatting>
  <conditionalFormatting sqref="M13">
    <cfRule type="cellIs" dxfId="64" priority="13" operator="greaterThan">
      <formula>$G$13</formula>
    </cfRule>
  </conditionalFormatting>
  <conditionalFormatting sqref="M14">
    <cfRule type="cellIs" dxfId="63" priority="12" operator="greaterThan">
      <formula>$G$14</formula>
    </cfRule>
  </conditionalFormatting>
  <conditionalFormatting sqref="M15">
    <cfRule type="cellIs" dxfId="62" priority="10" operator="greaterThan">
      <formula>$G$15</formula>
    </cfRule>
    <cfRule type="cellIs" dxfId="61" priority="11" operator="greaterThan">
      <formula>$G$15</formula>
    </cfRule>
  </conditionalFormatting>
  <conditionalFormatting sqref="M16">
    <cfRule type="cellIs" dxfId="60" priority="9" operator="greaterThan">
      <formula>$G$16</formula>
    </cfRule>
  </conditionalFormatting>
  <conditionalFormatting sqref="M17">
    <cfRule type="cellIs" dxfId="59" priority="8" operator="greaterThan">
      <formula>$G$17</formula>
    </cfRule>
  </conditionalFormatting>
  <conditionalFormatting sqref="M18">
    <cfRule type="cellIs" dxfId="58" priority="7" operator="greaterThan">
      <formula>$G$18</formula>
    </cfRule>
  </conditionalFormatting>
  <conditionalFormatting sqref="M19">
    <cfRule type="cellIs" dxfId="57" priority="6" operator="greaterThan">
      <formula>$G$19</formula>
    </cfRule>
  </conditionalFormatting>
  <conditionalFormatting sqref="M20">
    <cfRule type="cellIs" dxfId="56" priority="5" operator="greaterThan">
      <formula>$G$20</formula>
    </cfRule>
  </conditionalFormatting>
  <conditionalFormatting sqref="M21">
    <cfRule type="cellIs" dxfId="55" priority="4" operator="greaterThan">
      <formula>$G$21</formula>
    </cfRule>
  </conditionalFormatting>
  <conditionalFormatting sqref="M22">
    <cfRule type="cellIs" dxfId="54" priority="3" operator="greaterThan">
      <formula>$G$22</formula>
    </cfRule>
  </conditionalFormatting>
  <conditionalFormatting sqref="M23">
    <cfRule type="cellIs" dxfId="53" priority="2" operator="greaterThan">
      <formula>$G$23</formula>
    </cfRule>
  </conditionalFormatting>
  <conditionalFormatting sqref="M24">
    <cfRule type="cellIs" dxfId="52" priority="1" operator="greaterThan">
      <formula>$G$24</formula>
    </cfRule>
  </conditionalFormatting>
  <printOptions gridLines="1"/>
  <pageMargins left="0.25" right="0.25" top="0.75" bottom="0.75" header="0.3" footer="0.3"/>
  <pageSetup scale="81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3"/>
  <sheetViews>
    <sheetView workbookViewId="0">
      <pane ySplit="1" topLeftCell="A2" activePane="bottomLeft" state="frozen"/>
      <selection pane="bottomLeft" activeCell="T13" sqref="T13"/>
    </sheetView>
  </sheetViews>
  <sheetFormatPr defaultColWidth="8.85546875" defaultRowHeight="15" x14ac:dyDescent="0.25"/>
  <cols>
    <col min="1" max="1" width="17.85546875" style="3" bestFit="1" customWidth="1"/>
    <col min="2" max="2" width="10.85546875" style="3" bestFit="1" customWidth="1"/>
    <col min="3" max="3" width="11.7109375" style="3" customWidth="1"/>
    <col min="4" max="4" width="11.28515625" style="3" bestFit="1" customWidth="1"/>
    <col min="5" max="5" width="14.42578125" style="3" bestFit="1" customWidth="1"/>
    <col min="6" max="6" width="2.85546875" style="3" customWidth="1"/>
    <col min="7" max="7" width="12.42578125" style="3" bestFit="1" customWidth="1"/>
    <col min="8" max="8" width="2.140625" style="3" customWidth="1"/>
    <col min="9" max="9" width="11.42578125" style="3" hidden="1" customWidth="1"/>
    <col min="10" max="10" width="2.42578125" style="27" hidden="1" customWidth="1"/>
    <col min="11" max="11" width="10.7109375" style="27" hidden="1" customWidth="1"/>
    <col min="12" max="12" width="2.7109375" style="27" customWidth="1"/>
    <col min="13" max="13" width="12.28515625" style="27" customWidth="1"/>
    <col min="14" max="14" width="2.42578125" style="27" customWidth="1"/>
    <col min="15" max="15" width="8.85546875" style="27" customWidth="1"/>
    <col min="16" max="16" width="8.85546875" style="3"/>
    <col min="17" max="17" width="1.85546875" style="3" customWidth="1"/>
    <col min="18" max="18" width="6.28515625" style="3" bestFit="1" customWidth="1"/>
    <col min="19" max="19" width="10.7109375" style="3" customWidth="1"/>
    <col min="20" max="20" width="1.85546875" style="3" customWidth="1"/>
    <col min="21" max="16384" width="8.85546875" style="3"/>
  </cols>
  <sheetData>
    <row r="1" spans="1:20" s="14" customFormat="1" ht="27" customHeight="1" x14ac:dyDescent="0.25">
      <c r="A1" s="4" t="s">
        <v>24</v>
      </c>
      <c r="B1" s="4" t="s">
        <v>25</v>
      </c>
      <c r="C1" s="4" t="s">
        <v>26</v>
      </c>
      <c r="D1" s="4" t="s">
        <v>40</v>
      </c>
      <c r="E1" s="4" t="s">
        <v>41</v>
      </c>
      <c r="F1" s="4"/>
      <c r="G1" s="4" t="s">
        <v>39</v>
      </c>
      <c r="H1" s="4"/>
      <c r="I1" s="28" t="s">
        <v>47</v>
      </c>
      <c r="J1" s="26"/>
      <c r="K1" s="26" t="s">
        <v>49</v>
      </c>
      <c r="L1" s="26"/>
      <c r="M1" s="26" t="s">
        <v>42</v>
      </c>
      <c r="N1" s="26"/>
      <c r="O1" s="26" t="s">
        <v>48</v>
      </c>
    </row>
    <row r="2" spans="1:20" x14ac:dyDescent="0.25">
      <c r="A2" s="3" t="s">
        <v>0</v>
      </c>
      <c r="B2" s="1">
        <v>8720</v>
      </c>
      <c r="C2" s="1">
        <v>479047</v>
      </c>
      <c r="D2" s="22">
        <v>0</v>
      </c>
      <c r="E2" s="22">
        <v>1</v>
      </c>
      <c r="F2" s="22"/>
      <c r="G2" s="15">
        <v>46419</v>
      </c>
      <c r="H2" s="15"/>
      <c r="I2" s="29" t="e">
        <f>(S5 * (B2 / B27) * 0.25) + (S5 * (C2 / C27) * 0.25) + (S5 * (D2 / D27) * 0.25) + ((S5 / 23) * 0.25)</f>
        <v>#DIV/0!</v>
      </c>
      <c r="J2" s="25"/>
      <c r="K2" s="25">
        <f>S5 * (B2 / B27)</f>
        <v>26983.417368167582</v>
      </c>
      <c r="L2" s="25"/>
      <c r="M2" s="25">
        <f>(S5 * (B2 / B27) * S10) + (S5 * (C2 / C27) * S11) + (S5 * (E2 / E27) * S12) + ((S5 / 23) * S13)</f>
        <v>45147.720061261876</v>
      </c>
      <c r="N2" s="25"/>
      <c r="O2" s="45">
        <f xml:space="preserve"> 100% - (M2 / G2)</f>
        <v>2.7387060012885267E-2</v>
      </c>
      <c r="Q2" s="5"/>
      <c r="R2" s="6"/>
      <c r="S2" s="6"/>
      <c r="T2" s="7"/>
    </row>
    <row r="3" spans="1:20" x14ac:dyDescent="0.25">
      <c r="A3" s="3" t="s">
        <v>1</v>
      </c>
      <c r="B3" s="1">
        <v>5879</v>
      </c>
      <c r="C3" s="1">
        <v>102228</v>
      </c>
      <c r="D3" s="22">
        <v>0</v>
      </c>
      <c r="E3" s="22">
        <v>1</v>
      </c>
      <c r="F3" s="22"/>
      <c r="G3" s="15">
        <v>24959</v>
      </c>
      <c r="H3" s="15"/>
      <c r="I3" s="44" t="e">
        <f>(S5 * (B3 / B27) * 0.25) + (S5 * (C3 / C27) * 0.25) + (S5 * (D3 / D27) * 0.25) + ((S5 / 23) * 0.25)</f>
        <v>#DIV/0!</v>
      </c>
      <c r="J3" s="25"/>
      <c r="K3" s="25">
        <f>S5 * (B3 / B27)</f>
        <v>18192.145723332251</v>
      </c>
      <c r="L3" s="25"/>
      <c r="M3" s="25">
        <f>(S5 * (B3 / B27) * S10) + (S5 * (C3 / C27) * S11) + (S5 * (E3 / E27) * S12) + ((S5 / 23) * S13)</f>
        <v>37025.395073333668</v>
      </c>
      <c r="N3" s="25"/>
      <c r="O3" s="45">
        <f t="shared" ref="O3:O25" si="0" xml:space="preserve"> 100% - (M3 / G3)</f>
        <v>-0.48344865873366993</v>
      </c>
      <c r="Q3" s="8"/>
      <c r="R3" s="9" t="s">
        <v>27</v>
      </c>
      <c r="S3" s="17">
        <v>1193024</v>
      </c>
      <c r="T3" s="10"/>
    </row>
    <row r="4" spans="1:20" x14ac:dyDescent="0.25">
      <c r="A4" s="3" t="s">
        <v>2</v>
      </c>
      <c r="B4" s="1">
        <v>17287</v>
      </c>
      <c r="C4" s="1">
        <v>857075</v>
      </c>
      <c r="D4" s="22">
        <v>0</v>
      </c>
      <c r="E4" s="22">
        <v>1</v>
      </c>
      <c r="F4" s="22"/>
      <c r="G4" s="15">
        <v>105584.73000000001</v>
      </c>
      <c r="H4" s="15"/>
      <c r="I4" s="29" t="e">
        <f>(S5 * (B4 / B27) * 0.25) + (S5 * (C4 / C27) * 0.25) + (S5 * (D4 / D27) * 0.25) + ((S5 / 23) * 0.25)</f>
        <v>#DIV/0!</v>
      </c>
      <c r="J4" s="25"/>
      <c r="K4" s="25">
        <f>S5 * (B4 / B27)</f>
        <v>53493.387160953331</v>
      </c>
      <c r="L4" s="25"/>
      <c r="M4" s="25">
        <f>(S5 * (B4 / B27) * S10) + (S5 * (C4 / C27) * S11) + (S5 * (E4 / E27) * S12) + ((S5 / 23) * S13)</f>
        <v>57718.727993545035</v>
      </c>
      <c r="N4" s="25"/>
      <c r="O4" s="45">
        <f t="shared" si="0"/>
        <v>0.45334208844834822</v>
      </c>
      <c r="Q4" s="8"/>
      <c r="R4" s="9" t="s">
        <v>28</v>
      </c>
      <c r="S4" s="17">
        <v>227000</v>
      </c>
      <c r="T4" s="10"/>
    </row>
    <row r="5" spans="1:20" x14ac:dyDescent="0.25">
      <c r="A5" s="3" t="s">
        <v>3</v>
      </c>
      <c r="B5" s="1">
        <v>14687</v>
      </c>
      <c r="C5" s="1">
        <v>720854</v>
      </c>
      <c r="D5" s="22">
        <v>0</v>
      </c>
      <c r="E5" s="22">
        <v>1</v>
      </c>
      <c r="F5" s="22"/>
      <c r="G5" s="15">
        <v>47700</v>
      </c>
      <c r="H5" s="15"/>
      <c r="I5" s="29" t="e">
        <f>(S5 * (B5 / B27) * 0.25) + (S5 * (C5 / C27) * 0.25) + (S5 * (D5 / D27) * 0.25) + ((S5 / 23) * 0.25)</f>
        <v>#DIV/0!</v>
      </c>
      <c r="J5" s="25"/>
      <c r="K5" s="25">
        <f>S5 * (B5 / B27)</f>
        <v>45447.872808059321</v>
      </c>
      <c r="L5" s="25"/>
      <c r="M5" s="25">
        <f>(S5 * (B5 / B27) * S10) + (S5 * (C5 / C27) * S11) + (S5 * (E5 / E27) * S12) + ((S5 / 23) * S13)</f>
        <v>53565.625451652028</v>
      </c>
      <c r="N5" s="25"/>
      <c r="O5" s="45">
        <f t="shared" si="0"/>
        <v>-0.12296908703673015</v>
      </c>
      <c r="Q5" s="8"/>
      <c r="R5" s="9" t="s">
        <v>23</v>
      </c>
      <c r="S5" s="18">
        <v>1420024</v>
      </c>
      <c r="T5" s="10"/>
    </row>
    <row r="6" spans="1:20" x14ac:dyDescent="0.25">
      <c r="A6" s="3" t="s">
        <v>4</v>
      </c>
      <c r="B6" s="1">
        <v>14823</v>
      </c>
      <c r="C6" s="1">
        <v>931440</v>
      </c>
      <c r="D6" s="22">
        <v>0</v>
      </c>
      <c r="E6" s="22">
        <v>1</v>
      </c>
      <c r="F6" s="22"/>
      <c r="G6" s="15">
        <v>95769</v>
      </c>
      <c r="H6" s="15"/>
      <c r="I6" s="29" t="e">
        <f>(S5 * (B6 / B27) * 0.25) + (S5 * (C6 / C27) * 0.25) + (S5 * (D6 / D27) * 0.25) + ((S5 / 23) * 0.25)</f>
        <v>#DIV/0!</v>
      </c>
      <c r="J6" s="25"/>
      <c r="K6" s="25">
        <f>S5 * (B6 / B27)</f>
        <v>45868.715097287626</v>
      </c>
      <c r="L6" s="25"/>
      <c r="M6" s="25">
        <f>(S5 * (B6 / B27) * S10) + (S5 * (C6 / C27) * S11) + (S5 * (E6 / E27) * S12) + ((S5 / 23) * S13)</f>
        <v>56981.757838565129</v>
      </c>
      <c r="N6" s="25"/>
      <c r="O6" s="45">
        <f t="shared" si="0"/>
        <v>0.40500832379407603</v>
      </c>
      <c r="Q6" s="11"/>
      <c r="R6" s="12"/>
      <c r="S6" s="12"/>
      <c r="T6" s="13"/>
    </row>
    <row r="7" spans="1:20" x14ac:dyDescent="0.25">
      <c r="A7" s="3" t="s">
        <v>5</v>
      </c>
      <c r="B7" s="1">
        <v>23179</v>
      </c>
      <c r="C7" s="1">
        <v>2077611</v>
      </c>
      <c r="D7" s="22">
        <v>0</v>
      </c>
      <c r="E7" s="22">
        <v>1</v>
      </c>
      <c r="F7" s="22"/>
      <c r="G7" s="15">
        <v>90479</v>
      </c>
      <c r="H7" s="15"/>
      <c r="I7" s="29" t="e">
        <f>(S5 * (B7 / B27) * 0.25) + (S5 * (C7 / C27) * 0.25) + (S5 * (D7 / D27) * 0.25) + ((S5 / 23) * 0.25)</f>
        <v>#DIV/0!</v>
      </c>
      <c r="J7" s="25"/>
      <c r="K7" s="25">
        <f>S5 * (B7 / B27)</f>
        <v>71725.760456050048</v>
      </c>
      <c r="L7" s="25"/>
      <c r="M7" s="25">
        <f>(S5 * (B7 / B27) * S10) + (S5 * (C7 / C27) * S11) + (S5 * (E7 / E27) * S12) + ((S5 / 23) * S13)</f>
        <v>81466.602536925348</v>
      </c>
      <c r="N7" s="25"/>
      <c r="O7" s="45">
        <f t="shared" si="0"/>
        <v>9.9607615723810494E-2</v>
      </c>
    </row>
    <row r="8" spans="1:20" x14ac:dyDescent="0.25">
      <c r="A8" s="3" t="s">
        <v>6</v>
      </c>
      <c r="B8" s="1">
        <v>38128</v>
      </c>
      <c r="C8" s="1">
        <v>1180881</v>
      </c>
      <c r="D8" s="22">
        <v>0</v>
      </c>
      <c r="E8" s="22">
        <v>1</v>
      </c>
      <c r="F8" s="22"/>
      <c r="G8" s="15">
        <v>153676</v>
      </c>
      <c r="H8" s="15"/>
      <c r="I8" s="29" t="e">
        <f>(S5 * (B8 / B27) * 0.25) + (S5 * (C8 / C27) * 0.25) + (S5 * (D8 / D27) * 0.25) + ((S5 / 23) * 0.25)</f>
        <v>#DIV/0!</v>
      </c>
      <c r="J8" s="25"/>
      <c r="K8" s="25">
        <f>S5 * (B8 / B27)</f>
        <v>117984.37355659332</v>
      </c>
      <c r="L8" s="25"/>
      <c r="M8" s="25">
        <f>(S5 * (B8 / B27) * S10) + (S5 * (C8 / C27) * S11) + (S5 * (E8 / E27) * S12) + ((S5 / 23) * S13)</f>
        <v>78932.488948111713</v>
      </c>
      <c r="N8" s="25"/>
      <c r="O8" s="45">
        <f t="shared" si="0"/>
        <v>0.48637074788443402</v>
      </c>
      <c r="Q8" s="31"/>
      <c r="R8" s="32"/>
      <c r="S8" s="32"/>
      <c r="T8" s="33"/>
    </row>
    <row r="9" spans="1:20" x14ac:dyDescent="0.25">
      <c r="A9" s="3" t="s">
        <v>7</v>
      </c>
      <c r="B9" s="1">
        <v>8485</v>
      </c>
      <c r="C9" s="1">
        <v>734543</v>
      </c>
      <c r="D9" s="22">
        <v>0</v>
      </c>
      <c r="E9" s="22">
        <v>1</v>
      </c>
      <c r="F9" s="22"/>
      <c r="G9" s="15">
        <v>51293</v>
      </c>
      <c r="H9" s="15"/>
      <c r="I9" s="29" t="e">
        <f>(S5 * (B9 / B27) * 0.25) + (S5 * (C9 / C27) * 0.25) + (S5 * (D9 / D27) * 0.25) + ((S5 / 23) * 0.25)</f>
        <v>#DIV/0!</v>
      </c>
      <c r="J9" s="25"/>
      <c r="K9" s="25">
        <f>S5 * (B9 / B27)</f>
        <v>26256.226647809857</v>
      </c>
      <c r="L9" s="25"/>
      <c r="M9" s="25">
        <f>(S5 * (B9 / B27) * S10) + (S5 * (C9 / C27) * S11) + (S5 * (E9 / E27) * S12) + ((S5 / 23) * S13)</f>
        <v>48982.938136942445</v>
      </c>
      <c r="N9" s="25"/>
      <c r="O9" s="45">
        <f t="shared" si="0"/>
        <v>4.5036591017440064E-2</v>
      </c>
      <c r="Q9" s="34"/>
      <c r="R9" s="30" t="s">
        <v>42</v>
      </c>
      <c r="S9" s="35"/>
      <c r="T9" s="36"/>
    </row>
    <row r="10" spans="1:20" x14ac:dyDescent="0.25">
      <c r="A10" s="3" t="s">
        <v>8</v>
      </c>
      <c r="B10" s="1">
        <v>36809</v>
      </c>
      <c r="C10" s="1">
        <v>1125655</v>
      </c>
      <c r="D10" s="22">
        <v>0</v>
      </c>
      <c r="E10" s="22">
        <v>1</v>
      </c>
      <c r="F10" s="22"/>
      <c r="G10" s="15">
        <v>107627</v>
      </c>
      <c r="H10" s="15"/>
      <c r="I10" s="29" t="e">
        <f>(S5 * (B10 / B27) * 0.25) + (S5 * (C10 / C27) * 0.25) + (S5 * (D10 / D27) * 0.25) + ((S5 / 23) * 0.25)</f>
        <v>#DIV/0!</v>
      </c>
      <c r="J10" s="25"/>
      <c r="K10" s="43">
        <f>S5 * (B10 / B27)</f>
        <v>113902.82223679824</v>
      </c>
      <c r="L10" s="25"/>
      <c r="M10" s="25">
        <f>(S5 * (B10 / B27) * S10) + (S5 * (C10 / C27) * S11) + (S5 * (E10 / E27) * S12) + ((S5 / 23) * S13)</f>
        <v>77043.814678734721</v>
      </c>
      <c r="N10" s="25"/>
      <c r="O10" s="45">
        <f t="shared" si="0"/>
        <v>0.28415904300282713</v>
      </c>
      <c r="Q10" s="34"/>
      <c r="R10" s="37" t="s">
        <v>43</v>
      </c>
      <c r="S10" s="38">
        <v>0.25</v>
      </c>
      <c r="T10" s="36"/>
    </row>
    <row r="11" spans="1:20" x14ac:dyDescent="0.25">
      <c r="A11" s="3" t="s">
        <v>9</v>
      </c>
      <c r="B11" s="1">
        <v>24488</v>
      </c>
      <c r="C11" s="1">
        <v>867804</v>
      </c>
      <c r="D11" s="22">
        <v>0</v>
      </c>
      <c r="E11" s="22">
        <v>1</v>
      </c>
      <c r="F11" s="22"/>
      <c r="G11" s="15">
        <v>90889.8</v>
      </c>
      <c r="H11" s="15"/>
      <c r="I11" s="29" t="e">
        <f>(S5 * (B11 / B27) * 0.25) + (S5 * (C11 / C27) * 0.25) + (S5 * (D11 / D27) * 0.25) + ((S5 / 23) * 0.25)</f>
        <v>#DIV/0!</v>
      </c>
      <c r="J11" s="25"/>
      <c r="K11" s="25">
        <f>S5 * (B11 / B27)</f>
        <v>75776.367489872457</v>
      </c>
      <c r="L11" s="25"/>
      <c r="M11" s="25">
        <f>(S5 * (B11 / B27) * S10) + (S5 * (C11 / C27) * S11) + (S5 * (E11 / E27) * S12) + ((S5 / 23) * S13)</f>
        <v>63458.158934041312</v>
      </c>
      <c r="N11" s="25"/>
      <c r="O11" s="45">
        <f t="shared" si="0"/>
        <v>0.30181209625237038</v>
      </c>
      <c r="Q11" s="34"/>
      <c r="R11" s="35" t="s">
        <v>44</v>
      </c>
      <c r="S11" s="38">
        <v>0.25</v>
      </c>
      <c r="T11" s="36"/>
    </row>
    <row r="12" spans="1:20" x14ac:dyDescent="0.25">
      <c r="A12" s="3" t="s">
        <v>10</v>
      </c>
      <c r="B12" s="1">
        <v>1047</v>
      </c>
      <c r="C12" s="1">
        <v>37844</v>
      </c>
      <c r="D12" s="22">
        <v>0</v>
      </c>
      <c r="E12" s="22">
        <v>1</v>
      </c>
      <c r="F12" s="22"/>
      <c r="G12" s="15">
        <v>9419</v>
      </c>
      <c r="H12" s="15"/>
      <c r="I12" s="44" t="e">
        <f>(S5 * (B12 / B27) * 0.25) + (S5 * (C12 / C27) * 0.25) + (S5 * (D12 / D27) * 0.25) + ((S5 / 23) * 0.25)</f>
        <v>#DIV/0!</v>
      </c>
      <c r="J12" s="25"/>
      <c r="K12" s="25">
        <f>S5 * (B12 / B27)</f>
        <v>3239.8667413384701</v>
      </c>
      <c r="L12" s="25"/>
      <c r="M12" s="25">
        <f>(S5 * (B12 / B27) * S10) + (S5 * (C12 / C27) * S11) + (S5 * (E12 / E27) * S12) + ((S5 / 23) * S13)</f>
        <v>32275.052954023122</v>
      </c>
      <c r="N12" s="25"/>
      <c r="O12" s="45">
        <f t="shared" si="0"/>
        <v>-2.4265901851601148</v>
      </c>
      <c r="Q12" s="34"/>
      <c r="R12" s="35" t="s">
        <v>45</v>
      </c>
      <c r="S12" s="38">
        <v>0.25</v>
      </c>
      <c r="T12" s="36"/>
    </row>
    <row r="13" spans="1:20" x14ac:dyDescent="0.25">
      <c r="A13" s="3" t="s">
        <v>11</v>
      </c>
      <c r="B13" s="1">
        <v>6631</v>
      </c>
      <c r="C13" s="1">
        <v>278895</v>
      </c>
      <c r="D13" s="22">
        <v>0</v>
      </c>
      <c r="E13" s="22">
        <v>1</v>
      </c>
      <c r="F13" s="22"/>
      <c r="G13" s="15">
        <v>23451</v>
      </c>
      <c r="H13" s="15"/>
      <c r="I13" s="44" t="e">
        <f>(S5 * (B13 / B27) * 0.25) + (S5 * (C13 / C27) * 0.25) + (S5 * (D13 / D27) * 0.25) + ((S5 / 23) * 0.25)</f>
        <v>#DIV/0!</v>
      </c>
      <c r="J13" s="25"/>
      <c r="K13" s="25">
        <f>S5 * (B13 / B27)</f>
        <v>20519.156028476977</v>
      </c>
      <c r="L13" s="25"/>
      <c r="M13" s="25">
        <f>(S5 * (B13 / B27) * S10) + (S5 * (C13 / C27) * S11) + (S5 * (E13 / E27) * S12) + ((S5 / 23) * S13)</f>
        <v>40384.780655712384</v>
      </c>
      <c r="N13" s="25"/>
      <c r="O13" s="45">
        <f t="shared" si="0"/>
        <v>-0.72209204962314555</v>
      </c>
      <c r="Q13" s="34"/>
      <c r="R13" s="35" t="s">
        <v>46</v>
      </c>
      <c r="S13" s="38">
        <v>0.25</v>
      </c>
      <c r="T13" s="36"/>
    </row>
    <row r="14" spans="1:20" x14ac:dyDescent="0.25">
      <c r="A14" s="3" t="s">
        <v>12</v>
      </c>
      <c r="B14" s="1">
        <v>40131</v>
      </c>
      <c r="C14" s="1">
        <v>1514701</v>
      </c>
      <c r="D14" s="22">
        <v>0</v>
      </c>
      <c r="E14" s="22">
        <v>1</v>
      </c>
      <c r="F14" s="22"/>
      <c r="G14" s="15">
        <v>107960</v>
      </c>
      <c r="H14" s="15"/>
      <c r="I14" s="29" t="e">
        <f>(S5 * (B14 / B27) * 0.25) + (S5 * (C14 / C27) * 0.25) + (S5 * (D14 / D27) * 0.25) + ((S5 / 23) * 0.25)</f>
        <v>#DIV/0!</v>
      </c>
      <c r="J14" s="25"/>
      <c r="K14" s="43">
        <f>S5 * (B14 / B27)</f>
        <v>124182.51403691896</v>
      </c>
      <c r="L14" s="25"/>
      <c r="M14" s="25">
        <f>(S5 * (B14 / B27) * S10) + (S5 * (C14 / C27) * S11) + (S5 * (E14 / E27) * S12) + ((S5 / 23) * S13)</f>
        <v>85730.482750877549</v>
      </c>
      <c r="N14" s="25"/>
      <c r="O14" s="45">
        <f t="shared" si="0"/>
        <v>0.2059051245750505</v>
      </c>
      <c r="Q14" s="39"/>
      <c r="R14" s="40"/>
      <c r="S14" s="41"/>
      <c r="T14" s="42"/>
    </row>
    <row r="15" spans="1:20" x14ac:dyDescent="0.25">
      <c r="A15" s="3" t="s">
        <v>13</v>
      </c>
      <c r="B15" s="1">
        <v>23966</v>
      </c>
      <c r="C15" s="1">
        <v>783144</v>
      </c>
      <c r="D15" s="22">
        <v>0</v>
      </c>
      <c r="E15" s="22">
        <v>1</v>
      </c>
      <c r="F15" s="22"/>
      <c r="G15" s="15">
        <v>127079</v>
      </c>
      <c r="H15" s="15"/>
      <c r="I15" s="29" t="e">
        <f>(S5 * (B15 / B27) * 0.25) + (S5 * (C15 / C27) * 0.25) + (S5 * (D15 / D27) * 0.25) + ((S5 / 23) * 0.25)</f>
        <v>#DIV/0!</v>
      </c>
      <c r="J15" s="25"/>
      <c r="K15" s="25">
        <f>S5 * (B15 / B27)</f>
        <v>74161.075762099121</v>
      </c>
      <c r="L15" s="25"/>
      <c r="M15" s="25">
        <f>(S5 * (B15 / B27) * S10) + (S5 * (C15 / C27) * S11) + (S5 * (E15 / E27) * S12) + ((S5 / 23) * S13)</f>
        <v>61723.275813744789</v>
      </c>
      <c r="N15" s="25"/>
      <c r="O15" s="45">
        <f t="shared" si="0"/>
        <v>0.51429208749089317</v>
      </c>
    </row>
    <row r="16" spans="1:20" x14ac:dyDescent="0.25">
      <c r="A16" s="3" t="s">
        <v>14</v>
      </c>
      <c r="B16" s="1">
        <v>29349</v>
      </c>
      <c r="C16" s="1">
        <v>1434922</v>
      </c>
      <c r="D16" s="22">
        <v>0</v>
      </c>
      <c r="E16" s="22">
        <v>1</v>
      </c>
      <c r="F16" s="22"/>
      <c r="G16" s="25">
        <v>161000</v>
      </c>
      <c r="H16" s="25"/>
      <c r="I16" s="29" t="e">
        <f>(S5 * (B16 / B27) * 0.25) + (S5 * (C16 / C27) * 0.25) + (S5 * (D16 / D27) * 0.25) + ((S5 / 23) * 0.25)</f>
        <v>#DIV/0!</v>
      </c>
      <c r="J16" s="25"/>
      <c r="K16" s="25">
        <f>S5 * (B16 / B27)</f>
        <v>90818.384901186975</v>
      </c>
      <c r="L16" s="25"/>
      <c r="M16" s="25">
        <f>(S5 * (B16 / B27) * S10) + (S5 * (C16 / C27) * S11) + (S5 * (E16 / E27) * S12) + ((S5 / 23) * S13)</f>
        <v>76135.131417019802</v>
      </c>
      <c r="N16" s="25"/>
      <c r="O16" s="45">
        <f t="shared" si="0"/>
        <v>0.52711098498745468</v>
      </c>
    </row>
    <row r="17" spans="1:20" x14ac:dyDescent="0.25">
      <c r="A17" s="3" t="s">
        <v>15</v>
      </c>
      <c r="B17" s="1">
        <v>18952</v>
      </c>
      <c r="C17" s="1">
        <v>987790</v>
      </c>
      <c r="D17" s="22">
        <v>0</v>
      </c>
      <c r="E17" s="22">
        <v>1</v>
      </c>
      <c r="F17" s="22"/>
      <c r="G17" s="15">
        <v>63357</v>
      </c>
      <c r="H17" s="15"/>
      <c r="I17" s="29" t="e">
        <f>(S5 * (B17 / B27) * 0.25) + (S5 * (C17 / C27) * 0.25) + (S5 * (D17 / D27) * 0.25) + ((S5 / 23) * 0.25)</f>
        <v>#DIV/0!</v>
      </c>
      <c r="J17" s="25"/>
      <c r="K17" s="25">
        <f>S5 * (B17 / B27)</f>
        <v>58645.610775402762</v>
      </c>
      <c r="L17" s="25"/>
      <c r="M17" s="25">
        <f>(S5 * (B17 / B27) * S10) + (S5 * (C17 / C27) * S11) + (S5 * (E17 / E27) * S12) + ((S5 / 23) * S13)</f>
        <v>61061.940199077879</v>
      </c>
      <c r="N17" s="25"/>
      <c r="O17" s="45">
        <f t="shared" si="0"/>
        <v>3.6224249900123406E-2</v>
      </c>
    </row>
    <row r="18" spans="1:20" x14ac:dyDescent="0.25">
      <c r="A18" s="3" t="s">
        <v>16</v>
      </c>
      <c r="B18" s="1">
        <v>33483</v>
      </c>
      <c r="C18" s="1">
        <v>2595454</v>
      </c>
      <c r="D18" s="22">
        <v>0</v>
      </c>
      <c r="E18" s="22">
        <v>1</v>
      </c>
      <c r="F18" s="22"/>
      <c r="G18" s="15">
        <v>179891</v>
      </c>
      <c r="H18" s="15"/>
      <c r="I18" s="29" t="e">
        <f>(S5 * (B18 / B27) * 0.25) + (S5 * (C18 / C27) * 0.25) + (S5 * (D18 / D27) * 0.25) + ((S5 / 23) * 0.25)</f>
        <v>#DIV/0!</v>
      </c>
      <c r="J18" s="25"/>
      <c r="K18" s="25">
        <f>S5 * (B18 / B27)</f>
        <v>103610.75272228845</v>
      </c>
      <c r="L18" s="25"/>
      <c r="M18" s="25">
        <f>(S5 * (B18 / B27) * S10) + (S5 * (C18 / C27) * S11) + (S5 * (E18 / E27) * S12) + ((S5 / 23) * S13)</f>
        <v>97579.596423439856</v>
      </c>
      <c r="N18" s="25"/>
      <c r="O18" s="45">
        <f t="shared" si="0"/>
        <v>0.45756265503310423</v>
      </c>
    </row>
    <row r="19" spans="1:20" x14ac:dyDescent="0.25">
      <c r="A19" s="3" t="s">
        <v>17</v>
      </c>
      <c r="B19" s="1">
        <v>29465</v>
      </c>
      <c r="C19" s="1">
        <v>1580912</v>
      </c>
      <c r="D19" s="22">
        <v>0</v>
      </c>
      <c r="E19" s="22">
        <v>1</v>
      </c>
      <c r="F19" s="22"/>
      <c r="G19" s="15">
        <v>104760</v>
      </c>
      <c r="H19" s="15"/>
      <c r="I19" s="29" t="e">
        <f>(S5 * (B19 / B27) * 0.25) + (S5 * (C19 / C27) * 0.25) + (S5 * (D19 / D27) * 0.25) + ((S5 / 23) * 0.25)</f>
        <v>#DIV/0!</v>
      </c>
      <c r="J19" s="25"/>
      <c r="K19" s="25">
        <f>S5 * (B19 / B27)</f>
        <v>91177.338618469948</v>
      </c>
      <c r="L19" s="25"/>
      <c r="M19" s="25">
        <f>(S5 * (B19 / B27) * S10) + (S5 * (C19 / C27) * S11) + (S5 * (E19 / E27) * S12) + ((S5 / 23) * S13)</f>
        <v>78520.18613381614</v>
      </c>
      <c r="N19" s="25"/>
      <c r="O19" s="45">
        <f t="shared" si="0"/>
        <v>0.25047550464093027</v>
      </c>
    </row>
    <row r="20" spans="1:20" x14ac:dyDescent="0.25">
      <c r="A20" s="3" t="s">
        <v>18</v>
      </c>
      <c r="B20" s="1">
        <v>32713</v>
      </c>
      <c r="C20" s="1">
        <v>1563578</v>
      </c>
      <c r="D20" s="22">
        <v>0</v>
      </c>
      <c r="E20" s="22">
        <v>1</v>
      </c>
      <c r="F20" s="22"/>
      <c r="G20" s="15">
        <v>124406</v>
      </c>
      <c r="H20" s="15"/>
      <c r="I20" s="29" t="e">
        <f>(S5 * (B20 / B27) * 0.25) + (S5 * (C20 / C27) * 0.25) + (S5 * (D20 / D27) * 0.25) + ((S5 / 23) * 0.25)</f>
        <v>#DIV/0!</v>
      </c>
      <c r="J20" s="25"/>
      <c r="K20" s="25">
        <f>S5 * (B20 / B27)</f>
        <v>101228.04270239291</v>
      </c>
      <c r="L20" s="25"/>
      <c r="M20" s="25">
        <f>(S5 * (B20 / B27) * S10) + (S5 * (C20 / C27) * S11) + (S5 * (E20 / E27) * S12) + ((S5 / 23) * S13)</f>
        <v>80760.329703758442</v>
      </c>
      <c r="N20" s="25"/>
      <c r="O20" s="45">
        <f t="shared" si="0"/>
        <v>0.35083251849783414</v>
      </c>
    </row>
    <row r="21" spans="1:20" x14ac:dyDescent="0.25">
      <c r="A21" s="3" t="s">
        <v>19</v>
      </c>
      <c r="B21" s="1">
        <v>20186</v>
      </c>
      <c r="C21" s="1">
        <v>831633</v>
      </c>
      <c r="D21" s="22">
        <v>0</v>
      </c>
      <c r="E21" s="22">
        <v>1</v>
      </c>
      <c r="F21" s="22"/>
      <c r="G21" s="15">
        <v>94769</v>
      </c>
      <c r="H21" s="15"/>
      <c r="I21" s="29" t="e">
        <f>(S5 * (B21 / B27) * 0.25) + (S5 * (C21 / C27) * 0.25) + (S5 * (D21 / D27) * 0.25) + ((S5 / 23) * 0.25)</f>
        <v>#DIV/0!</v>
      </c>
      <c r="J21" s="25"/>
      <c r="K21" s="25">
        <f>S5 * (B21 / B27)</f>
        <v>62464.135664430141</v>
      </c>
      <c r="L21" s="25"/>
      <c r="M21" s="25">
        <f>(S5 * (B21 / B27) * S10) + (S5 * (C21 / C27) * S11) + (S5 * (E21 / E27) * S12) + ((S5 / 23) * S13)</f>
        <v>59561.405276370511</v>
      </c>
      <c r="N21" s="25"/>
      <c r="O21" s="45">
        <f t="shared" si="0"/>
        <v>0.37150961520781578</v>
      </c>
    </row>
    <row r="22" spans="1:20" x14ac:dyDescent="0.25">
      <c r="A22" s="3" t="s">
        <v>20</v>
      </c>
      <c r="B22" s="1">
        <v>12154</v>
      </c>
      <c r="C22" s="1">
        <v>593297</v>
      </c>
      <c r="D22" s="22">
        <v>0</v>
      </c>
      <c r="E22" s="22">
        <v>1</v>
      </c>
      <c r="F22" s="22"/>
      <c r="G22" s="25">
        <v>93221</v>
      </c>
      <c r="H22" s="25"/>
      <c r="I22" s="29" t="e">
        <f>(S5 * (B22 / B27) * 0.25) + (S5 * (C22 / C27) * 0.25) + (S5 * (D22 / D27) * 0.25) + ((S5 / 23) * 0.25)</f>
        <v>#DIV/0!</v>
      </c>
      <c r="J22" s="25"/>
      <c r="K22" s="25">
        <f>S5 * (B22 / B27)</f>
        <v>37609.685171182209</v>
      </c>
      <c r="L22" s="25"/>
      <c r="M22" s="25">
        <f>(S5 * (B22 / B27) * S10) + (S5 * (C22 / C27) * S11) + (S5 * (E22 / E27) * S12) + ((S5 / 23) * S13)</f>
        <v>49600.573647018522</v>
      </c>
      <c r="N22" s="25"/>
      <c r="O22" s="45">
        <f t="shared" si="0"/>
        <v>0.46792489195547649</v>
      </c>
    </row>
    <row r="23" spans="1:20" x14ac:dyDescent="0.25">
      <c r="A23" s="3" t="s">
        <v>21</v>
      </c>
      <c r="B23" s="1">
        <v>9290</v>
      </c>
      <c r="C23" s="1">
        <v>786728</v>
      </c>
      <c r="D23" s="22">
        <v>0</v>
      </c>
      <c r="E23" s="22">
        <v>1</v>
      </c>
      <c r="F23" s="22"/>
      <c r="G23" s="15">
        <v>67331</v>
      </c>
      <c r="H23" s="15"/>
      <c r="I23" s="29" t="e">
        <f>(S5 * (B23 / B27) * 0.25) + (S5 * (C23 / C27) * 0.25) + (S5 * (D23 / D27) * 0.25) + ((S5 / 23) * 0.25)</f>
        <v>#DIV/0!</v>
      </c>
      <c r="J23" s="25"/>
      <c r="K23" s="25">
        <f>S5 * (B23 / B27)</f>
        <v>28747.241668609735</v>
      </c>
      <c r="L23" s="25"/>
      <c r="M23" s="25">
        <f>(S5 * (B23 / B27) * S10) + (S5 * (C23 / C27) * S11) + (S5 * (E23 / E27) * S12) + ((S5 / 23) * S13)</f>
        <v>50426.166448358003</v>
      </c>
      <c r="N23" s="25"/>
      <c r="O23" s="45">
        <f t="shared" si="0"/>
        <v>0.25107058489613998</v>
      </c>
    </row>
    <row r="24" spans="1:20" x14ac:dyDescent="0.25">
      <c r="A24" s="3" t="s">
        <v>22</v>
      </c>
      <c r="B24" s="1">
        <v>9045</v>
      </c>
      <c r="C24" s="1">
        <v>513565</v>
      </c>
      <c r="D24" s="22">
        <v>0</v>
      </c>
      <c r="E24" s="22">
        <v>1</v>
      </c>
      <c r="F24" s="22"/>
      <c r="G24" s="15">
        <v>53807</v>
      </c>
      <c r="H24" s="15"/>
      <c r="I24" s="29" t="e">
        <f>(S5 * (B24 / B27) * 0.25) + (S5 * (C24 / C27) * 0.25) + (S5 * (D24 / D27) * 0.25) + ((S5 / 23) * 0.25)</f>
        <v>#DIV/0!</v>
      </c>
      <c r="J24" s="25"/>
      <c r="K24" s="25">
        <f>S5 * (B24 / B27)</f>
        <v>27989.106662279333</v>
      </c>
      <c r="L24" s="25"/>
      <c r="M24" s="25">
        <f>(S5 * (B24 / B27) * S10) + (S5 * (C24 / C27) * S11) + (S5 * (E24 / E27) * S12) + ((S5 / 23) * S13)</f>
        <v>45941.848923669757</v>
      </c>
      <c r="N24" s="25"/>
      <c r="O24" s="45">
        <f t="shared" si="0"/>
        <v>0.14617338034698535</v>
      </c>
    </row>
    <row r="25" spans="1:20" x14ac:dyDescent="0.25">
      <c r="A25" s="3" t="s">
        <v>38</v>
      </c>
      <c r="B25" s="1"/>
      <c r="C25" s="1"/>
      <c r="D25" s="22"/>
      <c r="E25" s="22"/>
      <c r="F25" s="22"/>
      <c r="G25" s="15">
        <v>2100</v>
      </c>
      <c r="H25" s="15"/>
      <c r="I25" s="29">
        <v>0</v>
      </c>
      <c r="J25" s="25"/>
      <c r="K25" s="25">
        <v>0</v>
      </c>
      <c r="L25" s="25"/>
      <c r="M25" s="25"/>
      <c r="N25" s="25"/>
      <c r="O25" s="45">
        <f t="shared" si="0"/>
        <v>1</v>
      </c>
    </row>
    <row r="26" spans="1:20" x14ac:dyDescent="0.25">
      <c r="B26" s="1"/>
      <c r="C26" s="1"/>
      <c r="D26" s="22"/>
      <c r="E26" s="22"/>
      <c r="F26" s="22"/>
      <c r="G26" s="15"/>
      <c r="H26" s="15"/>
      <c r="I26" s="15"/>
      <c r="J26" s="25"/>
      <c r="K26" s="25"/>
      <c r="L26" s="25"/>
      <c r="M26" s="25"/>
      <c r="N26" s="25"/>
      <c r="O26" s="25"/>
    </row>
    <row r="27" spans="1:20" x14ac:dyDescent="0.25">
      <c r="A27" s="3" t="s">
        <v>23</v>
      </c>
      <c r="B27" s="1">
        <f>SUM(B2:B24)</f>
        <v>458897</v>
      </c>
      <c r="C27" s="1">
        <f>SUM(C2:C24)</f>
        <v>22579601</v>
      </c>
      <c r="D27" s="1">
        <f>SUM(D2:D24)</f>
        <v>0</v>
      </c>
      <c r="E27" s="1">
        <f>SUM(E2:E24)</f>
        <v>23</v>
      </c>
      <c r="G27" s="2">
        <f>SUM(G2:G25)</f>
        <v>2026947.53</v>
      </c>
      <c r="H27" s="2"/>
      <c r="I27" s="2" t="e">
        <f>SUM(I2:I25)</f>
        <v>#DIV/0!</v>
      </c>
      <c r="J27" s="2"/>
      <c r="K27" s="2">
        <f>SUM(K2:K25)</f>
        <v>1420024</v>
      </c>
      <c r="L27" s="21"/>
      <c r="M27" s="2">
        <f>SUM(M2:M25)</f>
        <v>1420023.9999999995</v>
      </c>
      <c r="N27" s="2"/>
      <c r="O27" s="45">
        <f xml:space="preserve"> 100% - (M27 / G27)</f>
        <v>0.29942735123488884</v>
      </c>
    </row>
    <row r="28" spans="1:20" ht="15.75" customHeight="1" x14ac:dyDescent="0.25">
      <c r="Q28" s="16"/>
      <c r="T28" s="16"/>
    </row>
    <row r="29" spans="1:20" s="47" customFormat="1" ht="16.5" customHeight="1" x14ac:dyDescent="0.25">
      <c r="B29" s="46" t="s">
        <v>50</v>
      </c>
      <c r="C29" s="48"/>
      <c r="D29" s="49"/>
      <c r="E29" s="49"/>
      <c r="F29" s="49"/>
      <c r="G29" s="49"/>
      <c r="H29" s="49"/>
      <c r="J29" s="50"/>
      <c r="K29" s="50"/>
      <c r="L29" s="50"/>
      <c r="M29" s="50"/>
      <c r="N29" s="50"/>
      <c r="O29" s="50"/>
      <c r="Q29" s="49"/>
      <c r="S29" s="49"/>
      <c r="T29" s="49"/>
    </row>
    <row r="30" spans="1:20" s="47" customFormat="1" x14ac:dyDescent="0.25">
      <c r="B30" s="47" t="s">
        <v>55</v>
      </c>
      <c r="J30" s="50"/>
      <c r="K30" s="50"/>
      <c r="L30" s="50"/>
      <c r="M30" s="50"/>
      <c r="N30" s="50"/>
      <c r="O30" s="50"/>
    </row>
    <row r="31" spans="1:20" s="47" customFormat="1" x14ac:dyDescent="0.25">
      <c r="B31" s="47" t="s">
        <v>53</v>
      </c>
      <c r="J31" s="50"/>
      <c r="K31" s="50"/>
      <c r="L31" s="50"/>
      <c r="M31" s="50"/>
      <c r="N31" s="50"/>
      <c r="O31" s="50"/>
    </row>
    <row r="32" spans="1:20" s="47" customFormat="1" x14ac:dyDescent="0.25">
      <c r="B32" s="47" t="s">
        <v>51</v>
      </c>
      <c r="J32" s="50"/>
      <c r="K32" s="50"/>
      <c r="L32" s="50"/>
      <c r="M32" s="50"/>
      <c r="N32" s="50"/>
      <c r="O32" s="50"/>
    </row>
    <row r="33" spans="2:19" x14ac:dyDescent="0.25">
      <c r="B33" s="47" t="s">
        <v>56</v>
      </c>
    </row>
    <row r="34" spans="2:19" x14ac:dyDescent="0.25">
      <c r="B34" s="47" t="s">
        <v>52</v>
      </c>
    </row>
    <row r="35" spans="2:19" s="47" customFormat="1" x14ac:dyDescent="0.25">
      <c r="B35" s="50" t="s">
        <v>64</v>
      </c>
      <c r="C35" s="49"/>
      <c r="D35" s="51"/>
      <c r="L35" s="50"/>
      <c r="Q35" s="49"/>
      <c r="S35" s="49"/>
    </row>
    <row r="36" spans="2:19" s="47" customFormat="1" x14ac:dyDescent="0.25">
      <c r="B36" s="50" t="s">
        <v>54</v>
      </c>
      <c r="C36" s="51"/>
      <c r="D36" s="51"/>
      <c r="L36" s="50"/>
      <c r="R36" s="49"/>
      <c r="S36" s="49"/>
    </row>
    <row r="37" spans="2:19" s="47" customFormat="1" x14ac:dyDescent="0.25">
      <c r="B37" s="50" t="s">
        <v>60</v>
      </c>
      <c r="C37" s="51"/>
      <c r="D37" s="51"/>
      <c r="L37" s="50"/>
      <c r="R37" s="49"/>
      <c r="S37" s="49"/>
    </row>
    <row r="38" spans="2:19" s="47" customFormat="1" x14ac:dyDescent="0.25">
      <c r="B38" s="50" t="s">
        <v>61</v>
      </c>
      <c r="C38" s="51"/>
      <c r="D38" s="51"/>
      <c r="L38" s="50"/>
      <c r="R38" s="49"/>
      <c r="S38" s="49"/>
    </row>
    <row r="39" spans="2:19" x14ac:dyDescent="0.25">
      <c r="B39" s="50" t="s">
        <v>57</v>
      </c>
    </row>
    <row r="40" spans="2:19" x14ac:dyDescent="0.25">
      <c r="B40" s="50" t="s">
        <v>58</v>
      </c>
    </row>
    <row r="41" spans="2:19" x14ac:dyDescent="0.25">
      <c r="B41" s="50" t="s">
        <v>62</v>
      </c>
    </row>
    <row r="42" spans="2:19" x14ac:dyDescent="0.25">
      <c r="B42" s="50" t="s">
        <v>63</v>
      </c>
    </row>
    <row r="43" spans="2:19" x14ac:dyDescent="0.25">
      <c r="B43" s="50" t="s">
        <v>59</v>
      </c>
    </row>
  </sheetData>
  <conditionalFormatting sqref="M2">
    <cfRule type="cellIs" dxfId="51" priority="26" operator="greaterThan">
      <formula>$G$2</formula>
    </cfRule>
  </conditionalFormatting>
  <conditionalFormatting sqref="M3">
    <cfRule type="cellIs" dxfId="50" priority="25" operator="greaterThan">
      <formula>$G$3</formula>
    </cfRule>
  </conditionalFormatting>
  <conditionalFormatting sqref="M4">
    <cfRule type="cellIs" dxfId="49" priority="24" operator="greaterThan">
      <formula>$G$4</formula>
    </cfRule>
  </conditionalFormatting>
  <conditionalFormatting sqref="M5">
    <cfRule type="cellIs" dxfId="48" priority="23" operator="greaterThan">
      <formula>$G$5</formula>
    </cfRule>
  </conditionalFormatting>
  <conditionalFormatting sqref="M6">
    <cfRule type="cellIs" dxfId="47" priority="22" operator="greaterThan">
      <formula>$G$6</formula>
    </cfRule>
  </conditionalFormatting>
  <conditionalFormatting sqref="M7">
    <cfRule type="cellIs" dxfId="46" priority="21" operator="greaterThan">
      <formula>$G$7</formula>
    </cfRule>
  </conditionalFormatting>
  <conditionalFormatting sqref="M8">
    <cfRule type="cellIs" dxfId="45" priority="19" operator="greaterThan">
      <formula>$G$8</formula>
    </cfRule>
    <cfRule type="cellIs" dxfId="44" priority="20" operator="greaterThan">
      <formula>$G$8</formula>
    </cfRule>
  </conditionalFormatting>
  <conditionalFormatting sqref="M9">
    <cfRule type="cellIs" dxfId="43" priority="17" operator="greaterThan">
      <formula>$G$9</formula>
    </cfRule>
    <cfRule type="cellIs" dxfId="42" priority="18" operator="greaterThan">
      <formula>$G$9</formula>
    </cfRule>
  </conditionalFormatting>
  <conditionalFormatting sqref="M10">
    <cfRule type="cellIs" dxfId="41" priority="16" operator="greaterThan">
      <formula>$G$10</formula>
    </cfRule>
  </conditionalFormatting>
  <conditionalFormatting sqref="M11">
    <cfRule type="cellIs" dxfId="40" priority="15" operator="greaterThan">
      <formula>$G$11</formula>
    </cfRule>
  </conditionalFormatting>
  <conditionalFormatting sqref="M12">
    <cfRule type="cellIs" dxfId="39" priority="14" operator="greaterThan">
      <formula>$G$12</formula>
    </cfRule>
  </conditionalFormatting>
  <conditionalFormatting sqref="M13">
    <cfRule type="cellIs" dxfId="38" priority="13" operator="greaterThan">
      <formula>$G$13</formula>
    </cfRule>
  </conditionalFormatting>
  <conditionalFormatting sqref="M14">
    <cfRule type="cellIs" dxfId="37" priority="12" operator="greaterThan">
      <formula>$G$14</formula>
    </cfRule>
  </conditionalFormatting>
  <conditionalFormatting sqref="M15">
    <cfRule type="cellIs" dxfId="36" priority="10" operator="greaterThan">
      <formula>$G$15</formula>
    </cfRule>
    <cfRule type="cellIs" dxfId="35" priority="11" operator="greaterThan">
      <formula>$G$15</formula>
    </cfRule>
  </conditionalFormatting>
  <conditionalFormatting sqref="M16">
    <cfRule type="cellIs" dxfId="34" priority="9" operator="greaterThan">
      <formula>$G$16</formula>
    </cfRule>
  </conditionalFormatting>
  <conditionalFormatting sqref="M17">
    <cfRule type="cellIs" dxfId="33" priority="8" operator="greaterThan">
      <formula>$G$17</formula>
    </cfRule>
  </conditionalFormatting>
  <conditionalFormatting sqref="M18">
    <cfRule type="cellIs" dxfId="32" priority="7" operator="greaterThan">
      <formula>$G$18</formula>
    </cfRule>
  </conditionalFormatting>
  <conditionalFormatting sqref="M19">
    <cfRule type="cellIs" dxfId="31" priority="6" operator="greaterThan">
      <formula>$G$19</formula>
    </cfRule>
  </conditionalFormatting>
  <conditionalFormatting sqref="M20">
    <cfRule type="cellIs" dxfId="30" priority="5" operator="greaterThan">
      <formula>$G$20</formula>
    </cfRule>
  </conditionalFormatting>
  <conditionalFormatting sqref="M21">
    <cfRule type="cellIs" dxfId="29" priority="4" operator="greaterThan">
      <formula>$G$21</formula>
    </cfRule>
  </conditionalFormatting>
  <conditionalFormatting sqref="M22">
    <cfRule type="cellIs" dxfId="28" priority="3" operator="greaterThan">
      <formula>$G$22</formula>
    </cfRule>
  </conditionalFormatting>
  <conditionalFormatting sqref="M23">
    <cfRule type="cellIs" dxfId="27" priority="2" operator="greaterThan">
      <formula>$G$23</formula>
    </cfRule>
  </conditionalFormatting>
  <conditionalFormatting sqref="M24">
    <cfRule type="cellIs" dxfId="26" priority="1" operator="greaterThan">
      <formula>$G$24</formula>
    </cfRule>
  </conditionalFormatting>
  <printOptions gridLines="1"/>
  <pageMargins left="0.25" right="0.25" top="0.75" bottom="0.75" header="0.3" footer="0.3"/>
  <pageSetup scale="81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3"/>
  <sheetViews>
    <sheetView workbookViewId="0">
      <pane ySplit="1" topLeftCell="A10" activePane="bottomLeft" state="frozen"/>
      <selection pane="bottomLeft" activeCell="F22" sqref="F22"/>
    </sheetView>
  </sheetViews>
  <sheetFormatPr defaultColWidth="8.85546875" defaultRowHeight="15" x14ac:dyDescent="0.25"/>
  <cols>
    <col min="1" max="1" width="17.85546875" style="3" bestFit="1" customWidth="1"/>
    <col min="2" max="2" width="10.85546875" style="3" bestFit="1" customWidth="1"/>
    <col min="3" max="3" width="11.7109375" style="3" customWidth="1"/>
    <col min="4" max="4" width="11.28515625" style="3" bestFit="1" customWidth="1"/>
    <col min="5" max="5" width="14.42578125" style="3" bestFit="1" customWidth="1"/>
    <col min="6" max="6" width="2.85546875" style="3" customWidth="1"/>
    <col min="7" max="7" width="12.42578125" style="3" bestFit="1" customWidth="1"/>
    <col min="8" max="8" width="2.140625" style="3" customWidth="1"/>
    <col min="9" max="9" width="11.42578125" hidden="1" customWidth="1"/>
    <col min="10" max="10" width="2.42578125" style="27" hidden="1" customWidth="1"/>
    <col min="11" max="11" width="10.7109375" style="27" hidden="1" customWidth="1"/>
    <col min="12" max="12" width="2.7109375" style="27" customWidth="1"/>
    <col min="13" max="13" width="12.28515625" style="27" customWidth="1"/>
    <col min="14" max="14" width="2.42578125" style="27" customWidth="1"/>
    <col min="15" max="15" width="8.85546875" style="27" customWidth="1"/>
    <col min="17" max="17" width="1.85546875" style="3" customWidth="1"/>
    <col min="18" max="18" width="6.28515625" style="3" bestFit="1" customWidth="1"/>
    <col min="19" max="19" width="10.7109375" style="3" customWidth="1"/>
    <col min="20" max="20" width="1.85546875" style="3" customWidth="1"/>
    <col min="21" max="16384" width="8.85546875" style="3"/>
  </cols>
  <sheetData>
    <row r="1" spans="1:20" s="14" customFormat="1" ht="27" customHeight="1" x14ac:dyDescent="0.25">
      <c r="A1" s="4" t="s">
        <v>24</v>
      </c>
      <c r="B1" s="4" t="s">
        <v>25</v>
      </c>
      <c r="C1" s="4" t="s">
        <v>26</v>
      </c>
      <c r="D1" s="4" t="s">
        <v>40</v>
      </c>
      <c r="E1" s="4" t="s">
        <v>41</v>
      </c>
      <c r="F1" s="4"/>
      <c r="G1" s="4" t="s">
        <v>39</v>
      </c>
      <c r="H1" s="4"/>
      <c r="I1" s="28" t="s">
        <v>47</v>
      </c>
      <c r="J1" s="26"/>
      <c r="K1" s="26" t="s">
        <v>49</v>
      </c>
      <c r="L1" s="26"/>
      <c r="M1" s="26" t="s">
        <v>42</v>
      </c>
      <c r="N1" s="26"/>
      <c r="O1" s="26" t="s">
        <v>48</v>
      </c>
    </row>
    <row r="2" spans="1:20" x14ac:dyDescent="0.25">
      <c r="A2" s="3" t="s">
        <v>0</v>
      </c>
      <c r="B2" s="1">
        <v>8720</v>
      </c>
      <c r="C2" s="1">
        <v>479047</v>
      </c>
      <c r="D2" s="22">
        <v>26.83</v>
      </c>
      <c r="E2" s="22">
        <v>19.329999999999998</v>
      </c>
      <c r="F2" s="22"/>
      <c r="G2" s="15">
        <v>46419</v>
      </c>
      <c r="H2" s="15"/>
      <c r="I2" s="29">
        <f>(S5 * (B2 / B27) * 0.25) + (S5 * (C2 / C27) * 0.25) + (S5 * (D2 / D27) * 0.25) + ((S5 / 23) * 0.25)</f>
        <v>36957.204379396833</v>
      </c>
      <c r="J2" s="25"/>
      <c r="K2" s="25">
        <f>S5 * (B2 / B27)</f>
        <v>26983.417368167582</v>
      </c>
      <c r="L2" s="25"/>
      <c r="M2" s="25">
        <f>(S5 * (B2 / B27) * S10) + (S5 * (C2 / C27) * S11) + (S5 * (E2 / E27) * S12) + ((S5 / 23) * S13)</f>
        <v>36816.695550614197</v>
      </c>
      <c r="N2" s="25"/>
      <c r="O2" s="45">
        <f xml:space="preserve"> 100% - (M2 / G2)</f>
        <v>0.20686151035967604</v>
      </c>
      <c r="Q2" s="5"/>
      <c r="R2" s="6"/>
      <c r="S2" s="6"/>
      <c r="T2" s="7"/>
    </row>
    <row r="3" spans="1:20" x14ac:dyDescent="0.25">
      <c r="A3" s="3" t="s">
        <v>1</v>
      </c>
      <c r="B3" s="1">
        <v>5879</v>
      </c>
      <c r="C3" s="1">
        <v>102228</v>
      </c>
      <c r="D3" s="22">
        <v>34</v>
      </c>
      <c r="E3" s="22">
        <v>22</v>
      </c>
      <c r="F3" s="22"/>
      <c r="G3" s="15">
        <v>24959</v>
      </c>
      <c r="H3" s="15"/>
      <c r="I3" s="44">
        <f>(S5 * (B3 / B27) * 0.25) + (S5 * (C3 / C27) * 0.25) + (S5 * (D3 / D27) * 0.25) + ((S5 / 23) * 0.25)</f>
        <v>30770.890199745136</v>
      </c>
      <c r="J3" s="25"/>
      <c r="K3" s="25">
        <f>S5 * (B3 / B27)</f>
        <v>18192.145723332251</v>
      </c>
      <c r="L3" s="25"/>
      <c r="M3" s="25">
        <f>(S5 * (B3 / B27) * S10) + (S5 * (C3 / C27) * S11) + (S5 * (E3 / E27) * S12) + ((S5 / 23) * S13)</f>
        <v>29675.626176686688</v>
      </c>
      <c r="N3" s="25"/>
      <c r="O3" s="45">
        <f t="shared" ref="O3:O25" si="0" xml:space="preserve"> 100% - (M3 / G3)</f>
        <v>-0.18897496601172681</v>
      </c>
      <c r="Q3" s="8"/>
      <c r="R3" s="9" t="s">
        <v>27</v>
      </c>
      <c r="S3" s="17">
        <v>1193024</v>
      </c>
      <c r="T3" s="10"/>
    </row>
    <row r="4" spans="1:20" x14ac:dyDescent="0.25">
      <c r="A4" s="3" t="s">
        <v>2</v>
      </c>
      <c r="B4" s="1">
        <v>17287</v>
      </c>
      <c r="C4" s="1">
        <v>857075</v>
      </c>
      <c r="D4" s="22">
        <v>42</v>
      </c>
      <c r="E4" s="22">
        <v>28</v>
      </c>
      <c r="F4" s="22"/>
      <c r="G4" s="15">
        <v>105584.73000000001</v>
      </c>
      <c r="H4" s="15"/>
      <c r="I4" s="29">
        <f>(S5 * (B4 / B27) * 0.25) + (S5 * (C4 / C27) * 0.25) + (S5 * (D4 / D27) * 0.25) + ((S5 / 23) * 0.25)</f>
        <v>53624.354939063356</v>
      </c>
      <c r="J4" s="25"/>
      <c r="K4" s="25">
        <f>S5 * (B4 / B27)</f>
        <v>53493.387160953331</v>
      </c>
      <c r="L4" s="25"/>
      <c r="M4" s="25">
        <f>(S5 * (B4 / B27) * S10) + (S5 * (C4 / C27) * S11) + (S5 * (E4 / E27) * S12) + ((S5 / 23) * S13)</f>
        <v>52574.039044742611</v>
      </c>
      <c r="N4" s="25"/>
      <c r="O4" s="45">
        <f t="shared" si="0"/>
        <v>0.50206777964254301</v>
      </c>
      <c r="Q4" s="8"/>
      <c r="R4" s="9" t="s">
        <v>28</v>
      </c>
      <c r="S4" s="17">
        <v>227000</v>
      </c>
      <c r="T4" s="10"/>
    </row>
    <row r="5" spans="1:20" x14ac:dyDescent="0.25">
      <c r="A5" s="3" t="s">
        <v>3</v>
      </c>
      <c r="B5" s="1">
        <v>14687</v>
      </c>
      <c r="C5" s="1">
        <v>720854</v>
      </c>
      <c r="D5" s="22">
        <v>34</v>
      </c>
      <c r="E5" s="22">
        <v>26</v>
      </c>
      <c r="F5" s="22"/>
      <c r="G5" s="15">
        <v>47700</v>
      </c>
      <c r="H5" s="15"/>
      <c r="I5" s="29">
        <f>(S5 * (B5 / B27) * 0.25) + (S5 * (C5 / C27) * 0.25) + (S5 * (D5 / D27) * 0.25) + ((S5 / 23) * 0.25)</f>
        <v>47311.124885625402</v>
      </c>
      <c r="J5" s="25"/>
      <c r="K5" s="25">
        <f>S5 * (B5 / B27)</f>
        <v>45447.872808059321</v>
      </c>
      <c r="L5" s="25"/>
      <c r="M5" s="25">
        <f>(S5 * (B5 / B27) * S10) + (S5 * (C5 / C27) * S11) + (S5 * (E5 / E27) * S12) + ((S5 / 23) * S13)</f>
        <v>47685.910657074033</v>
      </c>
      <c r="N5" s="25"/>
      <c r="O5" s="45">
        <f t="shared" si="0"/>
        <v>2.9537406553392653E-4</v>
      </c>
      <c r="Q5" s="8"/>
      <c r="R5" s="9" t="s">
        <v>23</v>
      </c>
      <c r="S5" s="18">
        <v>1420024</v>
      </c>
      <c r="T5" s="10"/>
    </row>
    <row r="6" spans="1:20" x14ac:dyDescent="0.25">
      <c r="A6" s="3" t="s">
        <v>4</v>
      </c>
      <c r="B6" s="1">
        <v>14823</v>
      </c>
      <c r="C6" s="1">
        <v>931440</v>
      </c>
      <c r="D6" s="22">
        <v>48.3</v>
      </c>
      <c r="E6" s="22">
        <v>33.799999999999997</v>
      </c>
      <c r="F6" s="22"/>
      <c r="G6" s="15">
        <v>95769</v>
      </c>
      <c r="H6" s="15"/>
      <c r="I6" s="29">
        <f>(S5 * (B6 / B27) * 0.25) + (S5 * (C6 / C27) * 0.25) + (S5 * (D6 / D27) * 0.25) + ((S5 / 23) * 0.25)</f>
        <v>54588.484970275786</v>
      </c>
      <c r="J6" s="25"/>
      <c r="K6" s="25">
        <f>S5 * (B6 / B27)</f>
        <v>45868.715097287626</v>
      </c>
      <c r="L6" s="25"/>
      <c r="M6" s="25">
        <f>(S5 * (B6 / B27) * S10) + (S5 * (C6 / C27) * S11) + (S5 * (E6 / E27) * S12) + ((S5 / 23) * S13)</f>
        <v>53968.64160960976</v>
      </c>
      <c r="N6" s="25"/>
      <c r="O6" s="45">
        <f t="shared" si="0"/>
        <v>0.43647065741931357</v>
      </c>
      <c r="Q6" s="11"/>
      <c r="R6" s="12"/>
      <c r="S6" s="12"/>
      <c r="T6" s="13"/>
    </row>
    <row r="7" spans="1:20" x14ac:dyDescent="0.25">
      <c r="A7" s="3" t="s">
        <v>5</v>
      </c>
      <c r="B7" s="1">
        <v>23179</v>
      </c>
      <c r="C7" s="1">
        <v>2077611</v>
      </c>
      <c r="D7" s="22">
        <v>80</v>
      </c>
      <c r="E7" s="22">
        <v>51</v>
      </c>
      <c r="F7" s="22"/>
      <c r="G7" s="15">
        <v>90479</v>
      </c>
      <c r="H7" s="15"/>
      <c r="I7" s="29">
        <f>(S5 * (B7 / B27) * 0.25) + (S5 * (C7 / C27) * 0.25) + (S5 * (D7 / D27) * 0.25) + ((S5 / 23) * 0.25)</f>
        <v>87632.839155530921</v>
      </c>
      <c r="J7" s="25"/>
      <c r="K7" s="25">
        <f>S5 * (B7 / B27)</f>
        <v>71725.760456050048</v>
      </c>
      <c r="L7" s="25"/>
      <c r="M7" s="25">
        <f>(S5 * (B7 / B27) * S10) + (S5 * (C7 / C27) * S11) + (S5 * (E7 / E27) * S12) + ((S5 / 23) * S13)</f>
        <v>84774.708405267054</v>
      </c>
      <c r="N7" s="25"/>
      <c r="O7" s="45">
        <f t="shared" si="0"/>
        <v>6.3045475687540153E-2</v>
      </c>
    </row>
    <row r="8" spans="1:20" x14ac:dyDescent="0.25">
      <c r="A8" s="3" t="s">
        <v>6</v>
      </c>
      <c r="B8" s="1">
        <v>38128</v>
      </c>
      <c r="C8" s="1">
        <v>1180881</v>
      </c>
      <c r="D8" s="22">
        <v>77</v>
      </c>
      <c r="E8" s="22">
        <v>55</v>
      </c>
      <c r="F8" s="22"/>
      <c r="G8" s="15">
        <v>153676</v>
      </c>
      <c r="H8" s="15"/>
      <c r="I8" s="29">
        <f>(S5 * (B8 / B27) * 0.25) + (S5 * (C8 / C27) * 0.25) + (S5 * (D8 / D27) * 0.25) + ((S5 / 23) * 0.25)</f>
        <v>84288.67186155259</v>
      </c>
      <c r="J8" s="25"/>
      <c r="K8" s="25">
        <f>S5 * (B8 / B27)</f>
        <v>117984.37355659332</v>
      </c>
      <c r="L8" s="25"/>
      <c r="M8" s="25">
        <f>(S5 * (B8 / B27) * S10) + (S5 * (C8 / C27) * S11) + (S5 * (E8 / E27) * S12) + ((S5 / 23) * S13)</f>
        <v>83710.638366929372</v>
      </c>
      <c r="N8" s="25"/>
      <c r="O8" s="45">
        <f t="shared" si="0"/>
        <v>0.45527838851265412</v>
      </c>
      <c r="Q8" s="31"/>
      <c r="R8" s="32"/>
      <c r="S8" s="32"/>
      <c r="T8" s="33"/>
    </row>
    <row r="9" spans="1:20" x14ac:dyDescent="0.25">
      <c r="A9" s="3" t="s">
        <v>7</v>
      </c>
      <c r="B9" s="1">
        <v>8485</v>
      </c>
      <c r="C9" s="1">
        <v>734543</v>
      </c>
      <c r="D9" s="22">
        <v>31.21</v>
      </c>
      <c r="E9" s="22">
        <v>25.15</v>
      </c>
      <c r="F9" s="22"/>
      <c r="G9" s="15">
        <v>51293</v>
      </c>
      <c r="H9" s="15"/>
      <c r="I9" s="29">
        <f>(S5 * (B9 / B27) * 0.25) + (S5 * (C9 / C27) * 0.25) + (S5 * (D9 / D27) * 0.25) + ((S5 / 23) * 0.25)</f>
        <v>41975.09352737962</v>
      </c>
      <c r="J9" s="25"/>
      <c r="K9" s="25">
        <f>S5 * (B9 / B27)</f>
        <v>26256.226647809857</v>
      </c>
      <c r="L9" s="25"/>
      <c r="M9" s="25">
        <f>(S5 * (B9 / B27) * S10) + (S5 * (C9 / C27) * S11) + (S5 * (E9 / E27) * S12) + ((S5 / 23) * S13)</f>
        <v>42790.837856349732</v>
      </c>
      <c r="N9" s="25"/>
      <c r="O9" s="45">
        <f t="shared" si="0"/>
        <v>0.16575677273020228</v>
      </c>
      <c r="Q9" s="34"/>
      <c r="R9" s="30" t="s">
        <v>42</v>
      </c>
      <c r="S9" s="35"/>
      <c r="T9" s="36"/>
    </row>
    <row r="10" spans="1:20" x14ac:dyDescent="0.25">
      <c r="A10" s="3" t="s">
        <v>8</v>
      </c>
      <c r="B10" s="1">
        <v>36809</v>
      </c>
      <c r="C10" s="1">
        <v>1125655</v>
      </c>
      <c r="D10" s="22">
        <v>71.88</v>
      </c>
      <c r="E10" s="22">
        <v>58.35</v>
      </c>
      <c r="F10" s="22"/>
      <c r="G10" s="15">
        <v>107627</v>
      </c>
      <c r="H10" s="15"/>
      <c r="I10" s="29">
        <f>(S5 * (B10 / B27) * 0.25) + (S5 * (C10 / C27) * 0.25) + (S5 * (D10 / D27) * 0.25) + ((S5 / 23) * 0.25)</f>
        <v>81017.516207296125</v>
      </c>
      <c r="J10" s="25"/>
      <c r="K10" s="43">
        <f>S5 * (B10 / B27)</f>
        <v>113902.82223679824</v>
      </c>
      <c r="L10" s="25"/>
      <c r="M10" s="25">
        <f>(S5 * (B10 / B27) * S10) + (S5 * (C10 / C27) * S11) + (S5 * (E10 / E27) * S12) + ((S5 / 23) * S13)</f>
        <v>83053.130415907246</v>
      </c>
      <c r="N10" s="25"/>
      <c r="O10" s="45">
        <f t="shared" si="0"/>
        <v>0.22832439428854057</v>
      </c>
      <c r="Q10" s="34"/>
      <c r="R10" s="37" t="s">
        <v>43</v>
      </c>
      <c r="S10" s="38">
        <v>0.25</v>
      </c>
      <c r="T10" s="36"/>
    </row>
    <row r="11" spans="1:20" x14ac:dyDescent="0.25">
      <c r="A11" s="3" t="s">
        <v>9</v>
      </c>
      <c r="B11" s="1">
        <v>24488</v>
      </c>
      <c r="C11" s="1">
        <v>867804</v>
      </c>
      <c r="D11" s="22">
        <v>50.75</v>
      </c>
      <c r="E11" s="22">
        <v>39.1</v>
      </c>
      <c r="F11" s="22"/>
      <c r="G11" s="15">
        <v>90889.8</v>
      </c>
      <c r="H11" s="15"/>
      <c r="I11" s="29">
        <f>(S5 * (B11 / B27) * 0.25) + (S5 * (C11 / C27) * 0.25) + (S5 * (D11 / D27) * 0.25) + ((S5 / 23) * 0.25)</f>
        <v>61726.424382573161</v>
      </c>
      <c r="J11" s="25"/>
      <c r="K11" s="25">
        <f>S5 * (B11 / B27)</f>
        <v>75776.367489872457</v>
      </c>
      <c r="L11" s="25"/>
      <c r="M11" s="25">
        <f>(S5 * (B11 / B27) * S10) + (S5 * (C11 / C27) * S11) + (S5 * (E11 / E27) * S12) + ((S5 / 23) * S13)</f>
        <v>62392.858239703251</v>
      </c>
      <c r="N11" s="25"/>
      <c r="O11" s="45">
        <f t="shared" si="0"/>
        <v>0.31353289104274351</v>
      </c>
      <c r="Q11" s="34"/>
      <c r="R11" s="35" t="s">
        <v>44</v>
      </c>
      <c r="S11" s="38">
        <v>0.25</v>
      </c>
      <c r="T11" s="36"/>
    </row>
    <row r="12" spans="1:20" x14ac:dyDescent="0.25">
      <c r="A12" s="3" t="s">
        <v>10</v>
      </c>
      <c r="B12" s="1">
        <v>1047</v>
      </c>
      <c r="C12" s="1">
        <v>37844</v>
      </c>
      <c r="D12" s="22">
        <v>8</v>
      </c>
      <c r="E12" s="22">
        <v>6</v>
      </c>
      <c r="F12" s="22"/>
      <c r="G12" s="15">
        <v>9419</v>
      </c>
      <c r="H12" s="15"/>
      <c r="I12" s="44">
        <f>(S5 * (B12 / B27) * 0.25) + (S5 * (C12 / C27) * 0.25) + (S5 * (D12 / D27) * 0.25) + ((S5 / 23) * 0.25)</f>
        <v>19000.13630229716</v>
      </c>
      <c r="J12" s="25"/>
      <c r="K12" s="25">
        <f>S5 * (B12 / B27)</f>
        <v>3239.8667413384701</v>
      </c>
      <c r="L12" s="25"/>
      <c r="M12" s="25">
        <f>(S5 * (B12 / B27) * S10) + (S5 * (C12 / C27) * S11) + (S5 * (E12 / E27) * S12) + ((S5 / 23) * S13)</f>
        <v>19045.084431034862</v>
      </c>
      <c r="N12" s="25"/>
      <c r="O12" s="45">
        <f t="shared" si="0"/>
        <v>-1.021985819198945</v>
      </c>
      <c r="Q12" s="34"/>
      <c r="R12" s="35" t="s">
        <v>45</v>
      </c>
      <c r="S12" s="38">
        <v>0.25</v>
      </c>
      <c r="T12" s="36"/>
    </row>
    <row r="13" spans="1:20" x14ac:dyDescent="0.25">
      <c r="A13" s="3" t="s">
        <v>11</v>
      </c>
      <c r="B13" s="1">
        <v>6631</v>
      </c>
      <c r="C13" s="1">
        <v>278895</v>
      </c>
      <c r="D13" s="22">
        <v>17</v>
      </c>
      <c r="E13" s="22">
        <v>15</v>
      </c>
      <c r="F13" s="22"/>
      <c r="G13" s="15">
        <v>23451</v>
      </c>
      <c r="H13" s="15"/>
      <c r="I13" s="44">
        <f>(S5 * (B13 / B27) * 0.25) + (S5 * (C13 / C27) * 0.25) + (S5 * (D13 / D27) * 0.25) + ((S5 / 23) * 0.25)</f>
        <v>29540.008065852213</v>
      </c>
      <c r="J13" s="25"/>
      <c r="K13" s="25">
        <f>S5 * (B13 / B27)</f>
        <v>20519.156028476977</v>
      </c>
      <c r="L13" s="25"/>
      <c r="M13" s="25">
        <f>(S5 * (B13 / B27) * S10) + (S5 * (C13 / C27) * S11) + (S5 * (E13 / E27) * S12) + ((S5 / 23) * S13)</f>
        <v>30462.425848830069</v>
      </c>
      <c r="N13" s="25"/>
      <c r="O13" s="45">
        <f t="shared" si="0"/>
        <v>-0.29898195594345944</v>
      </c>
      <c r="Q13" s="34"/>
      <c r="R13" s="35" t="s">
        <v>46</v>
      </c>
      <c r="S13" s="38">
        <v>0.25</v>
      </c>
      <c r="T13" s="36"/>
    </row>
    <row r="14" spans="1:20" x14ac:dyDescent="0.25">
      <c r="A14" s="3" t="s">
        <v>12</v>
      </c>
      <c r="B14" s="1">
        <v>40131</v>
      </c>
      <c r="C14" s="1">
        <v>1514701</v>
      </c>
      <c r="D14" s="22">
        <v>137</v>
      </c>
      <c r="E14" s="22">
        <v>87</v>
      </c>
      <c r="F14" s="22"/>
      <c r="G14" s="15">
        <v>107960</v>
      </c>
      <c r="H14" s="15"/>
      <c r="I14" s="29">
        <f>(S5 * (B14 / B27) * 0.25) + (S5 * (C14 / C27) * 0.25) + (S5 * (D14 / D27) * 0.25) + ((S5 / 23) * 0.25)</f>
        <v>107287.61721141617</v>
      </c>
      <c r="J14" s="25"/>
      <c r="K14" s="43">
        <f>S5 * (B14 / B27)</f>
        <v>124182.51403691896</v>
      </c>
      <c r="L14" s="25"/>
      <c r="M14" s="25">
        <f>(S5 * (B14 / B27) * S10) + (S5 * (C14 / C27) * S11) + (S5 * (E14 / E27) * S12) + ((S5 / 23) * S13)</f>
        <v>102269.03285017775</v>
      </c>
      <c r="N14" s="25"/>
      <c r="O14" s="45">
        <f t="shared" si="0"/>
        <v>5.27136638553376E-2</v>
      </c>
      <c r="Q14" s="39"/>
      <c r="R14" s="40"/>
      <c r="S14" s="41"/>
      <c r="T14" s="42"/>
    </row>
    <row r="15" spans="1:20" x14ac:dyDescent="0.25">
      <c r="A15" s="3" t="s">
        <v>13</v>
      </c>
      <c r="B15" s="1">
        <v>23966</v>
      </c>
      <c r="C15" s="1">
        <v>783144</v>
      </c>
      <c r="D15" s="22">
        <v>47.8</v>
      </c>
      <c r="E15" s="22">
        <v>39</v>
      </c>
      <c r="F15" s="22"/>
      <c r="G15" s="15">
        <v>127079</v>
      </c>
      <c r="H15" s="15"/>
      <c r="I15" s="29">
        <f>(S5 * (B15 / B27) * 0.25) + (S5 * (C15 / C27) * 0.25) + (S5 * (D15 / D27) * 0.25) + ((S5 / 23) * 0.25)</f>
        <v>59194.994002664906</v>
      </c>
      <c r="J15" s="25"/>
      <c r="K15" s="25">
        <f>S5 * (B15 / B27)</f>
        <v>74161.075762099121</v>
      </c>
      <c r="L15" s="25"/>
      <c r="M15" s="25">
        <f>(S5 * (B15 / B27) * S10) + (S5 * (C15 / C27) * S11) + (S5 * (E15 / E27) * S12) + ((S5 / 23) * S13)</f>
        <v>60621.22328504701</v>
      </c>
      <c r="N15" s="25"/>
      <c r="O15" s="45">
        <f t="shared" si="0"/>
        <v>0.5229642719485752</v>
      </c>
    </row>
    <row r="16" spans="1:20" x14ac:dyDescent="0.25">
      <c r="A16" s="3" t="s">
        <v>14</v>
      </c>
      <c r="B16" s="1">
        <v>29349</v>
      </c>
      <c r="C16" s="1">
        <v>1434922</v>
      </c>
      <c r="D16" s="22">
        <v>69</v>
      </c>
      <c r="E16" s="22">
        <v>49</v>
      </c>
      <c r="F16" s="22"/>
      <c r="G16" s="25">
        <v>161000</v>
      </c>
      <c r="H16" s="25"/>
      <c r="I16" s="29">
        <f>(S5 * (B16 / B27) * 0.25) + (S5 * (C16 / C27) * 0.25) + (S5 * (D16 / D27) * 0.25) + ((S5 / 23) * 0.25)</f>
        <v>79331.189536353617</v>
      </c>
      <c r="J16" s="25"/>
      <c r="K16" s="25">
        <f>S5 * (B16 / B27)</f>
        <v>90818.384901186975</v>
      </c>
      <c r="L16" s="25"/>
      <c r="M16" s="25">
        <f>(S5 * (B16 / B27) * S10) + (S5 * (C16 / C27) * S11) + (S5 * (E16 / E27) * S12) + ((S5 / 23) * S13)</f>
        <v>78708.207912992701</v>
      </c>
      <c r="N16" s="25"/>
      <c r="O16" s="45">
        <f t="shared" si="0"/>
        <v>0.51112914339756088</v>
      </c>
    </row>
    <row r="17" spans="1:22" x14ac:dyDescent="0.25">
      <c r="A17" s="3" t="s">
        <v>15</v>
      </c>
      <c r="B17" s="1">
        <v>18952</v>
      </c>
      <c r="C17" s="1">
        <v>987790</v>
      </c>
      <c r="D17" s="22">
        <v>67.95</v>
      </c>
      <c r="E17" s="22">
        <v>41.45</v>
      </c>
      <c r="F17" s="22"/>
      <c r="G17" s="15">
        <v>63357</v>
      </c>
      <c r="H17" s="15"/>
      <c r="I17" s="29">
        <f>(S5 * (B17 / B27) * 0.25) + (S5 * (C17 / C27) * 0.25) + (S5 * (D17 / D27) * 0.25) + ((S5 / 23) * 0.25)</f>
        <v>63974.478593584899</v>
      </c>
      <c r="J17" s="25"/>
      <c r="K17" s="25">
        <f>S5 * (B17 / B27)</f>
        <v>58645.610775402762</v>
      </c>
      <c r="L17" s="25"/>
      <c r="M17" s="25">
        <f>(S5 * (B17 / B27) * S10) + (S5 * (C17 / C27) * S11) + (S5 * (E17 / E27) * S12) + ((S5 / 23) * S13)</f>
        <v>60860.294594488638</v>
      </c>
      <c r="N17" s="25"/>
      <c r="O17" s="45">
        <f t="shared" si="0"/>
        <v>3.9406938546827641E-2</v>
      </c>
    </row>
    <row r="18" spans="1:22" x14ac:dyDescent="0.25">
      <c r="A18" s="3" t="s">
        <v>16</v>
      </c>
      <c r="B18" s="1">
        <v>33483</v>
      </c>
      <c r="C18" s="1">
        <v>2595454</v>
      </c>
      <c r="D18" s="22">
        <v>112.78</v>
      </c>
      <c r="E18" s="22">
        <v>81.27000000000001</v>
      </c>
      <c r="F18" s="22"/>
      <c r="G18" s="15">
        <v>179891</v>
      </c>
      <c r="H18" s="15"/>
      <c r="I18" s="29">
        <f>(S5 * (B18 / B27) * 0.25) + (S5 * (C18 / C27) * 0.25) + (S5 * (D18 / D27) * 0.25) + ((S5 / 23) * 0.25)</f>
        <v>112596.95523983045</v>
      </c>
      <c r="J18" s="25"/>
      <c r="K18" s="25">
        <f>S5 * (B18 / B27)</f>
        <v>103610.75272228845</v>
      </c>
      <c r="L18" s="25"/>
      <c r="M18" s="25">
        <f>(S5 * (B18 / B27) * S10) + (S5 * (C18 / C27) * S11) + (S5 * (E18 / E27) * S12) + ((S5 / 23) * S13)</f>
        <v>112012.30771751251</v>
      </c>
      <c r="N18" s="25"/>
      <c r="O18" s="45">
        <f t="shared" si="0"/>
        <v>0.37733234170963248</v>
      </c>
    </row>
    <row r="19" spans="1:22" x14ac:dyDescent="0.25">
      <c r="A19" s="3" t="s">
        <v>17</v>
      </c>
      <c r="B19" s="1">
        <v>29465</v>
      </c>
      <c r="C19" s="1">
        <v>1580912</v>
      </c>
      <c r="D19" s="22">
        <v>90</v>
      </c>
      <c r="E19" s="22">
        <v>75</v>
      </c>
      <c r="F19" s="22"/>
      <c r="G19" s="15">
        <v>104760</v>
      </c>
      <c r="H19" s="15"/>
      <c r="I19" s="29">
        <f>(S5 * (B19 / B27) * 0.25) + (S5 * (C19 / C27) * 0.25) + (S5 * (D19 / D27) * 0.25) + ((S5 / 23) * 0.25)</f>
        <v>87386.577497629754</v>
      </c>
      <c r="J19" s="25"/>
      <c r="K19" s="25">
        <f>S5 * (B19 / B27)</f>
        <v>91177.338618469948</v>
      </c>
      <c r="L19" s="25"/>
      <c r="M19" s="25">
        <f>(S5 * (B19 / B27) * S10) + (S5 * (C19 / C27) * S11) + (S5 * (E19 / E27) * S12) + ((S5 / 23) * S13)</f>
        <v>90648.587310629693</v>
      </c>
      <c r="N19" s="25"/>
      <c r="O19" s="45">
        <f t="shared" si="0"/>
        <v>0.1347022975312171</v>
      </c>
    </row>
    <row r="20" spans="1:22" x14ac:dyDescent="0.25">
      <c r="A20" s="3" t="s">
        <v>18</v>
      </c>
      <c r="B20" s="1">
        <v>32713</v>
      </c>
      <c r="C20" s="1">
        <v>1563578</v>
      </c>
      <c r="D20" s="22">
        <v>89.32</v>
      </c>
      <c r="E20" s="22">
        <v>70.319999999999993</v>
      </c>
      <c r="F20" s="22"/>
      <c r="G20" s="15">
        <v>124406</v>
      </c>
      <c r="H20" s="15"/>
      <c r="I20" s="29">
        <f>(S5 * (B20 / B27) * 0.25) + (S5 * (C20 / C27) * 0.25) + (S5 * (D20 / D27) * 0.25) + ((S5 / 23) * 0.25)</f>
        <v>89443.11018901653</v>
      </c>
      <c r="J20" s="25"/>
      <c r="K20" s="25">
        <f>S5 * (B20 / B27)</f>
        <v>101228.04270239291</v>
      </c>
      <c r="L20" s="25"/>
      <c r="M20" s="25">
        <f>(S5 * (B20 / B27) * S10) + (S5 * (C20 / C27) * S11) + (S5 * (E20 / E27) * S12) + ((S5 / 23) * S13)</f>
        <v>91168.77250030014</v>
      </c>
      <c r="N20" s="25"/>
      <c r="O20" s="45">
        <f t="shared" si="0"/>
        <v>0.26716739947992751</v>
      </c>
    </row>
    <row r="21" spans="1:22" x14ac:dyDescent="0.25">
      <c r="A21" s="3" t="s">
        <v>19</v>
      </c>
      <c r="B21" s="1">
        <v>20186</v>
      </c>
      <c r="C21" s="1">
        <v>831633</v>
      </c>
      <c r="D21" s="22">
        <v>60</v>
      </c>
      <c r="E21" s="22">
        <v>42</v>
      </c>
      <c r="F21" s="22"/>
      <c r="G21" s="15">
        <v>94769</v>
      </c>
      <c r="H21" s="15"/>
      <c r="I21" s="29">
        <f>(S5 * (B21 / B27) * 0.25) + (S5 * (C21 / C27) * 0.25) + (S5 * (D21 / D27) * 0.25) + ((S5 / 23) * 0.25)</f>
        <v>60327.316811534889</v>
      </c>
      <c r="J21" s="25"/>
      <c r="K21" s="25">
        <f>S5 * (B21 / B27)</f>
        <v>62464.135664430141</v>
      </c>
      <c r="L21" s="25"/>
      <c r="M21" s="25">
        <f>(S5 * (B21 / B27) * S10) + (S5 * (C21 / C27) * S11) + (S5 * (E21 / E27) * S12) + ((S5 / 23) * S13)</f>
        <v>59561.89043118737</v>
      </c>
      <c r="N21" s="25"/>
      <c r="O21" s="45">
        <f t="shared" si="0"/>
        <v>0.37150449586692513</v>
      </c>
    </row>
    <row r="22" spans="1:22" x14ac:dyDescent="0.25">
      <c r="A22" s="3" t="s">
        <v>20</v>
      </c>
      <c r="B22" s="1">
        <v>12154</v>
      </c>
      <c r="C22" s="1">
        <v>593287</v>
      </c>
      <c r="D22" s="22">
        <v>55</v>
      </c>
      <c r="E22" s="22">
        <v>45</v>
      </c>
      <c r="F22" s="22"/>
      <c r="G22" s="25">
        <v>93221</v>
      </c>
      <c r="H22" s="25"/>
      <c r="I22" s="29">
        <f>(S5 * (B22 / B27) * 0.25) + (S5 * (C22 / C27) * 0.25) + (S5 * (D22 / D27) * 0.25) + ((S5 / 23) * 0.25)</f>
        <v>49016.24719645064</v>
      </c>
      <c r="J22" s="25"/>
      <c r="K22" s="25">
        <f>S5 * (B22 / B27)</f>
        <v>37609.685171182209</v>
      </c>
      <c r="L22" s="25"/>
      <c r="M22" s="25">
        <f>(S5 * (B22 / B27) * S10) + (S5 * (C22 / C27) * S11) + (S5 * (E22 / E27) * S12) + ((S5 / 23) * S13)</f>
        <v>50703.437263872744</v>
      </c>
      <c r="N22" s="25"/>
      <c r="O22" s="45">
        <f t="shared" si="0"/>
        <v>0.45609425704645146</v>
      </c>
      <c r="V22" s="3">
        <v>55355.14129629825</v>
      </c>
    </row>
    <row r="23" spans="1:22" x14ac:dyDescent="0.25">
      <c r="A23" s="3" t="s">
        <v>21</v>
      </c>
      <c r="B23" s="1">
        <v>9290</v>
      </c>
      <c r="C23" s="1">
        <v>786728</v>
      </c>
      <c r="D23" s="22">
        <v>39.94</v>
      </c>
      <c r="E23" s="22">
        <v>37.200000000000003</v>
      </c>
      <c r="F23" s="22"/>
      <c r="G23" s="15">
        <v>67331</v>
      </c>
      <c r="H23" s="15"/>
      <c r="I23" s="29">
        <f>(S5 * (B23 / B27) * 0.25) + (S5 * (C23 / C27) * 0.25) + (S5 * (D23 / D27) * 0.25) + ((S5 / 23) * 0.25)</f>
        <v>45775.560314063907</v>
      </c>
      <c r="J23" s="25"/>
      <c r="K23" s="25">
        <f>S5 * (B23 / B27)</f>
        <v>28747.241668609735</v>
      </c>
      <c r="L23" s="25"/>
      <c r="M23" s="25">
        <f>(S5 * (B23 / B27) * S10) + (S5 * (C23 / C27) * S11) + (S5 * (E23 / E27) * S12) + ((S5 / 23) * S13)</f>
        <v>48662.591537087843</v>
      </c>
      <c r="N23" s="25"/>
      <c r="O23" s="45">
        <f t="shared" si="0"/>
        <v>0.27726319916401299</v>
      </c>
      <c r="V23" s="3">
        <v>51751</v>
      </c>
    </row>
    <row r="24" spans="1:22" x14ac:dyDescent="0.25">
      <c r="A24" s="3" t="s">
        <v>22</v>
      </c>
      <c r="B24" s="1">
        <v>9045</v>
      </c>
      <c r="C24" s="1">
        <v>513565</v>
      </c>
      <c r="D24" s="22">
        <v>25</v>
      </c>
      <c r="E24" s="22">
        <v>20</v>
      </c>
      <c r="F24" s="22"/>
      <c r="G24" s="15">
        <v>53807</v>
      </c>
      <c r="H24" s="15"/>
      <c r="I24" s="29">
        <f>(S5 * (B24 / B27) * 0.25) + (S5 * (C24 / C27) * 0.25) + (S5 * (D24 / D27) * 0.25) + ((S5 / 23) * 0.25)</f>
        <v>37257.204530865914</v>
      </c>
      <c r="J24" s="25"/>
      <c r="K24" s="25">
        <f>S5 * (B24 / B27)</f>
        <v>27989.106662279333</v>
      </c>
      <c r="L24" s="25"/>
      <c r="M24" s="25">
        <f>(S5 * (B24 / B27) * S10) + (S5 * (C24 / C27) * S11) + (S5 * (E24 / E27) * S12) + ((S5 / 23) * S13)</f>
        <v>37857.057993954702</v>
      </c>
      <c r="N24" s="25"/>
      <c r="O24" s="45">
        <f t="shared" si="0"/>
        <v>0.2964287547353559</v>
      </c>
    </row>
    <row r="25" spans="1:22" x14ac:dyDescent="0.25">
      <c r="A25" s="3" t="s">
        <v>38</v>
      </c>
      <c r="B25" s="1"/>
      <c r="C25" s="1"/>
      <c r="D25" s="22"/>
      <c r="E25" s="22"/>
      <c r="F25" s="22"/>
      <c r="G25" s="15">
        <v>2100</v>
      </c>
      <c r="H25" s="15"/>
      <c r="I25" s="29">
        <v>0</v>
      </c>
      <c r="J25" s="25"/>
      <c r="K25" s="25">
        <v>0</v>
      </c>
      <c r="L25" s="25"/>
      <c r="M25" s="25"/>
      <c r="N25" s="25"/>
      <c r="O25" s="45">
        <f t="shared" si="0"/>
        <v>1</v>
      </c>
    </row>
    <row r="26" spans="1:22" x14ac:dyDescent="0.25">
      <c r="B26" s="1"/>
      <c r="C26" s="1"/>
      <c r="D26" s="22"/>
      <c r="E26" s="22"/>
      <c r="F26" s="22"/>
      <c r="G26" s="15"/>
      <c r="H26" s="15"/>
      <c r="I26" s="15"/>
      <c r="J26" s="25"/>
      <c r="K26" s="25"/>
      <c r="L26" s="25"/>
      <c r="M26" s="25"/>
      <c r="N26" s="25"/>
      <c r="O26" s="25"/>
    </row>
    <row r="27" spans="1:22" x14ac:dyDescent="0.25">
      <c r="A27" s="3" t="s">
        <v>23</v>
      </c>
      <c r="B27" s="1">
        <f>SUM(B2:B24)</f>
        <v>458897</v>
      </c>
      <c r="C27" s="1">
        <f>SUM(C2:C24)</f>
        <v>22579591</v>
      </c>
      <c r="D27" s="1">
        <f>SUM(D2:D24)</f>
        <v>1314.76</v>
      </c>
      <c r="E27" s="1">
        <f>SUM(E2:E24)</f>
        <v>965.97</v>
      </c>
      <c r="G27" s="2">
        <f>SUM(G2:G25)</f>
        <v>2026947.53</v>
      </c>
      <c r="H27" s="2"/>
      <c r="I27" s="2">
        <f>SUM(I2:I25)</f>
        <v>1420023.9999999995</v>
      </c>
      <c r="J27" s="2"/>
      <c r="K27" s="2">
        <f>SUM(K2:K25)</f>
        <v>1420024</v>
      </c>
      <c r="L27" s="21"/>
      <c r="M27" s="2">
        <f>SUM(M2:M25)</f>
        <v>1420024</v>
      </c>
      <c r="N27" s="2"/>
      <c r="O27" s="45">
        <f xml:space="preserve"> 100% - (M27 / G27)</f>
        <v>0.29942735123488862</v>
      </c>
    </row>
    <row r="28" spans="1:22" ht="15.75" customHeight="1" x14ac:dyDescent="0.25">
      <c r="Q28" s="16"/>
      <c r="T28" s="16"/>
    </row>
    <row r="29" spans="1:22" s="47" customFormat="1" ht="16.5" customHeight="1" x14ac:dyDescent="0.25">
      <c r="B29" s="46" t="s">
        <v>50</v>
      </c>
      <c r="C29" s="48"/>
      <c r="D29" s="49"/>
      <c r="E29" s="49"/>
      <c r="F29" s="49"/>
      <c r="G29" s="49"/>
      <c r="H29" s="49"/>
      <c r="J29" s="50"/>
      <c r="K29" s="50"/>
      <c r="L29" s="50"/>
      <c r="M29" s="50"/>
      <c r="N29" s="50"/>
      <c r="O29" s="50"/>
      <c r="Q29" s="49"/>
      <c r="S29" s="49"/>
      <c r="T29" s="49"/>
    </row>
    <row r="30" spans="1:22" s="47" customFormat="1" x14ac:dyDescent="0.25">
      <c r="B30" s="47" t="s">
        <v>55</v>
      </c>
      <c r="J30" s="50"/>
      <c r="K30" s="50"/>
      <c r="L30" s="50"/>
      <c r="M30" s="50"/>
      <c r="N30" s="50"/>
      <c r="O30" s="50"/>
    </row>
    <row r="31" spans="1:22" s="47" customFormat="1" x14ac:dyDescent="0.25">
      <c r="B31" s="47" t="s">
        <v>53</v>
      </c>
      <c r="J31" s="50"/>
      <c r="K31" s="50"/>
      <c r="L31" s="50"/>
      <c r="M31" s="50"/>
      <c r="N31" s="50"/>
      <c r="O31" s="50"/>
    </row>
    <row r="32" spans="1:22" s="47" customFormat="1" x14ac:dyDescent="0.25">
      <c r="B32" s="47" t="s">
        <v>51</v>
      </c>
      <c r="J32" s="50"/>
      <c r="K32" s="50"/>
      <c r="L32" s="50"/>
      <c r="M32" s="50"/>
      <c r="N32" s="50"/>
      <c r="O32" s="50"/>
    </row>
    <row r="33" spans="2:19" x14ac:dyDescent="0.25">
      <c r="B33" s="47" t="s">
        <v>56</v>
      </c>
    </row>
    <row r="34" spans="2:19" x14ac:dyDescent="0.25">
      <c r="B34" s="47" t="s">
        <v>52</v>
      </c>
    </row>
    <row r="35" spans="2:19" s="47" customFormat="1" x14ac:dyDescent="0.25">
      <c r="B35" s="50" t="s">
        <v>64</v>
      </c>
      <c r="C35" s="49"/>
      <c r="D35" s="51"/>
      <c r="L35" s="50"/>
      <c r="Q35" s="49"/>
      <c r="S35" s="49"/>
    </row>
    <row r="36" spans="2:19" s="47" customFormat="1" x14ac:dyDescent="0.25">
      <c r="B36" s="50" t="s">
        <v>54</v>
      </c>
      <c r="C36" s="51"/>
      <c r="D36" s="51"/>
      <c r="L36" s="50"/>
      <c r="R36" s="49"/>
      <c r="S36" s="49"/>
    </row>
    <row r="37" spans="2:19" s="47" customFormat="1" x14ac:dyDescent="0.25">
      <c r="B37" s="50" t="s">
        <v>60</v>
      </c>
      <c r="C37" s="51"/>
      <c r="D37" s="51"/>
      <c r="L37" s="50"/>
      <c r="R37" s="49"/>
      <c r="S37" s="49"/>
    </row>
    <row r="38" spans="2:19" s="47" customFormat="1" x14ac:dyDescent="0.25">
      <c r="B38" s="50" t="s">
        <v>61</v>
      </c>
      <c r="C38" s="51"/>
      <c r="D38" s="51"/>
      <c r="L38" s="50"/>
      <c r="R38" s="49"/>
      <c r="S38" s="49"/>
    </row>
    <row r="39" spans="2:19" x14ac:dyDescent="0.25">
      <c r="B39" s="50" t="s">
        <v>57</v>
      </c>
    </row>
    <row r="40" spans="2:19" x14ac:dyDescent="0.25">
      <c r="B40" s="50" t="s">
        <v>58</v>
      </c>
    </row>
    <row r="41" spans="2:19" x14ac:dyDescent="0.25">
      <c r="B41" s="50" t="s">
        <v>62</v>
      </c>
    </row>
    <row r="42" spans="2:19" x14ac:dyDescent="0.25">
      <c r="B42" s="50" t="s">
        <v>63</v>
      </c>
      <c r="I42" s="3"/>
      <c r="P42" s="3"/>
    </row>
    <row r="43" spans="2:19" x14ac:dyDescent="0.25">
      <c r="B43" s="50" t="s">
        <v>59</v>
      </c>
    </row>
  </sheetData>
  <conditionalFormatting sqref="M2">
    <cfRule type="cellIs" dxfId="25" priority="26" operator="greaterThan">
      <formula>$G$2</formula>
    </cfRule>
  </conditionalFormatting>
  <conditionalFormatting sqref="M3">
    <cfRule type="cellIs" dxfId="24" priority="25" operator="greaterThan">
      <formula>$G$3</formula>
    </cfRule>
  </conditionalFormatting>
  <conditionalFormatting sqref="M4">
    <cfRule type="cellIs" dxfId="23" priority="24" operator="greaterThan">
      <formula>$G$4</formula>
    </cfRule>
  </conditionalFormatting>
  <conditionalFormatting sqref="M5">
    <cfRule type="cellIs" dxfId="22" priority="23" operator="greaterThan">
      <formula>$G$5</formula>
    </cfRule>
  </conditionalFormatting>
  <conditionalFormatting sqref="M6">
    <cfRule type="cellIs" dxfId="21" priority="22" operator="greaterThan">
      <formula>$G$6</formula>
    </cfRule>
  </conditionalFormatting>
  <conditionalFormatting sqref="M7">
    <cfRule type="cellIs" dxfId="20" priority="21" operator="greaterThan">
      <formula>$G$7</formula>
    </cfRule>
  </conditionalFormatting>
  <conditionalFormatting sqref="M8">
    <cfRule type="cellIs" dxfId="19" priority="19" operator="greaterThan">
      <formula>$G$8</formula>
    </cfRule>
    <cfRule type="cellIs" dxfId="18" priority="20" operator="greaterThan">
      <formula>$G$8</formula>
    </cfRule>
  </conditionalFormatting>
  <conditionalFormatting sqref="M9">
    <cfRule type="cellIs" dxfId="17" priority="17" operator="greaterThan">
      <formula>$G$9</formula>
    </cfRule>
    <cfRule type="cellIs" dxfId="16" priority="18" operator="greaterThan">
      <formula>$G$9</formula>
    </cfRule>
  </conditionalFormatting>
  <conditionalFormatting sqref="M10">
    <cfRule type="cellIs" dxfId="15" priority="16" operator="greaterThan">
      <formula>$G$10</formula>
    </cfRule>
  </conditionalFormatting>
  <conditionalFormatting sqref="M11">
    <cfRule type="cellIs" dxfId="14" priority="15" operator="greaterThan">
      <formula>$G$11</formula>
    </cfRule>
  </conditionalFormatting>
  <conditionalFormatting sqref="M12">
    <cfRule type="cellIs" dxfId="13" priority="14" operator="greaterThan">
      <formula>$G$12</formula>
    </cfRule>
  </conditionalFormatting>
  <conditionalFormatting sqref="M13">
    <cfRule type="cellIs" dxfId="12" priority="13" operator="greaterThan">
      <formula>$G$13</formula>
    </cfRule>
  </conditionalFormatting>
  <conditionalFormatting sqref="M14">
    <cfRule type="cellIs" dxfId="11" priority="12" operator="greaterThan">
      <formula>$G$14</formula>
    </cfRule>
  </conditionalFormatting>
  <conditionalFormatting sqref="M15">
    <cfRule type="cellIs" dxfId="10" priority="10" operator="greaterThan">
      <formula>$G$15</formula>
    </cfRule>
    <cfRule type="cellIs" dxfId="9" priority="11" operator="greaterThan">
      <formula>$G$15</formula>
    </cfRule>
  </conditionalFormatting>
  <conditionalFormatting sqref="M16">
    <cfRule type="cellIs" dxfId="8" priority="9" operator="greaterThan">
      <formula>$G$16</formula>
    </cfRule>
  </conditionalFormatting>
  <conditionalFormatting sqref="M17">
    <cfRule type="cellIs" dxfId="7" priority="8" operator="greaterThan">
      <formula>$G$17</formula>
    </cfRule>
  </conditionalFormatting>
  <conditionalFormatting sqref="M18">
    <cfRule type="cellIs" dxfId="6" priority="7" operator="greaterThan">
      <formula>$G$18</formula>
    </cfRule>
  </conditionalFormatting>
  <conditionalFormatting sqref="M19">
    <cfRule type="cellIs" dxfId="5" priority="6" operator="greaterThan">
      <formula>$G$19</formula>
    </cfRule>
  </conditionalFormatting>
  <conditionalFormatting sqref="M20">
    <cfRule type="cellIs" dxfId="4" priority="5" operator="greaterThan">
      <formula>$G$20</formula>
    </cfRule>
  </conditionalFormatting>
  <conditionalFormatting sqref="M21">
    <cfRule type="cellIs" dxfId="3" priority="4" operator="greaterThan">
      <formula>$G$21</formula>
    </cfRule>
  </conditionalFormatting>
  <conditionalFormatting sqref="M22">
    <cfRule type="cellIs" dxfId="2" priority="3" operator="greaterThan">
      <formula>$G$22</formula>
    </cfRule>
  </conditionalFormatting>
  <conditionalFormatting sqref="M23">
    <cfRule type="cellIs" dxfId="1" priority="2" operator="greaterThan">
      <formula>$G$23</formula>
    </cfRule>
  </conditionalFormatting>
  <conditionalFormatting sqref="M24">
    <cfRule type="cellIs" dxfId="0" priority="1" operator="greaterThan">
      <formula>$G$24</formula>
    </cfRule>
  </conditionalFormatting>
  <printOptions gridLines="1"/>
  <pageMargins left="0.25" right="0.25" top="0.75" bottom="0.75" header="0.3" footer="0.3"/>
  <pageSetup scale="81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E30" sqref="E30"/>
    </sheetView>
  </sheetViews>
  <sheetFormatPr defaultColWidth="8.85546875" defaultRowHeight="15" x14ac:dyDescent="0.25"/>
  <cols>
    <col min="1" max="1" width="15.42578125" bestFit="1" customWidth="1"/>
    <col min="2" max="2" width="10.42578125" bestFit="1" customWidth="1"/>
    <col min="3" max="3" width="8.42578125" bestFit="1" customWidth="1"/>
    <col min="4" max="4" width="10.28515625" bestFit="1" customWidth="1"/>
    <col min="5" max="5" width="13.42578125" bestFit="1" customWidth="1"/>
    <col min="6" max="7" width="7.42578125" bestFit="1" customWidth="1"/>
    <col min="8" max="8" width="11.7109375" bestFit="1" customWidth="1"/>
    <col min="9" max="9" width="8.85546875" bestFit="1" customWidth="1"/>
    <col min="10" max="10" width="11.42578125" bestFit="1" customWidth="1"/>
    <col min="11" max="11" width="10.140625" bestFit="1" customWidth="1"/>
    <col min="12" max="12" width="11.42578125" bestFit="1" customWidth="1"/>
    <col min="13" max="13" width="12.28515625" bestFit="1" customWidth="1"/>
    <col min="14" max="14" width="13.7109375" bestFit="1" customWidth="1"/>
    <col min="15" max="15" width="17.7109375" customWidth="1"/>
  </cols>
  <sheetData>
    <row r="1" spans="1:15" s="24" customFormat="1" ht="30" customHeight="1" x14ac:dyDescent="0.25">
      <c r="A1" s="23" t="s">
        <v>24</v>
      </c>
      <c r="B1" s="23" t="s">
        <v>32</v>
      </c>
      <c r="C1" s="23" t="s">
        <v>29</v>
      </c>
      <c r="D1" s="23" t="s">
        <v>36</v>
      </c>
      <c r="E1" s="23" t="s">
        <v>30</v>
      </c>
      <c r="F1" s="23" t="s">
        <v>35</v>
      </c>
      <c r="G1" s="23" t="s">
        <v>31</v>
      </c>
      <c r="H1" s="23" t="s">
        <v>37</v>
      </c>
      <c r="I1" s="23" t="s">
        <v>33</v>
      </c>
      <c r="J1" s="23" t="s">
        <v>34</v>
      </c>
      <c r="K1" s="23" t="s">
        <v>23</v>
      </c>
      <c r="L1" s="23"/>
      <c r="M1" s="23"/>
      <c r="N1" s="23"/>
      <c r="O1" s="23"/>
    </row>
    <row r="2" spans="1:15" x14ac:dyDescent="0.25">
      <c r="A2" s="2" t="s">
        <v>0</v>
      </c>
      <c r="B2" s="2"/>
      <c r="C2" s="2">
        <v>40000</v>
      </c>
      <c r="D2" s="2"/>
      <c r="E2" s="2"/>
      <c r="F2" s="2"/>
      <c r="G2" s="2"/>
      <c r="H2" s="2"/>
      <c r="I2" s="2">
        <v>6419</v>
      </c>
      <c r="J2" s="2"/>
      <c r="K2" s="2">
        <f>SUM(B2:J2)</f>
        <v>46419</v>
      </c>
      <c r="L2" s="20"/>
      <c r="M2" s="2"/>
      <c r="N2" s="1"/>
    </row>
    <row r="3" spans="1:15" x14ac:dyDescent="0.25">
      <c r="A3" s="2" t="s">
        <v>1</v>
      </c>
      <c r="B3" s="2"/>
      <c r="C3" s="2">
        <v>18540</v>
      </c>
      <c r="D3" s="2"/>
      <c r="E3" s="2"/>
      <c r="F3" s="2"/>
      <c r="G3" s="2"/>
      <c r="H3" s="2"/>
      <c r="I3" s="2">
        <v>6419</v>
      </c>
      <c r="J3" s="2"/>
      <c r="K3" s="2">
        <f t="shared" ref="K3:K24" si="0">SUM(B3:J3)</f>
        <v>24959</v>
      </c>
      <c r="L3" s="20"/>
      <c r="M3" s="2"/>
      <c r="N3" s="1"/>
    </row>
    <row r="4" spans="1:15" x14ac:dyDescent="0.25">
      <c r="A4" s="2" t="s">
        <v>2</v>
      </c>
      <c r="B4" s="2">
        <v>63215.73</v>
      </c>
      <c r="C4" s="2"/>
      <c r="D4" s="2"/>
      <c r="E4" s="2"/>
      <c r="F4" s="2">
        <v>42369</v>
      </c>
      <c r="G4" s="2"/>
      <c r="H4" s="2"/>
      <c r="I4" s="2"/>
      <c r="J4" s="2"/>
      <c r="K4" s="2">
        <f t="shared" si="0"/>
        <v>105584.73000000001</v>
      </c>
      <c r="L4" s="20"/>
      <c r="M4" s="2"/>
      <c r="N4" s="1"/>
    </row>
    <row r="5" spans="1:15" x14ac:dyDescent="0.25">
      <c r="A5" s="2" t="s">
        <v>3</v>
      </c>
      <c r="B5" s="2">
        <v>31296</v>
      </c>
      <c r="C5" s="2"/>
      <c r="D5" s="2"/>
      <c r="E5" s="2"/>
      <c r="F5" s="2"/>
      <c r="G5" s="2"/>
      <c r="H5" s="2"/>
      <c r="I5" s="2">
        <v>11769</v>
      </c>
      <c r="J5" s="2">
        <v>4635</v>
      </c>
      <c r="K5" s="2">
        <f t="shared" si="0"/>
        <v>47700</v>
      </c>
      <c r="L5" s="20"/>
      <c r="M5" s="2"/>
      <c r="N5" s="1"/>
    </row>
    <row r="6" spans="1:15" x14ac:dyDescent="0.25">
      <c r="A6" s="2" t="s">
        <v>4</v>
      </c>
      <c r="B6" s="2">
        <v>84000</v>
      </c>
      <c r="C6" s="2"/>
      <c r="D6" s="2"/>
      <c r="E6" s="2"/>
      <c r="F6" s="2"/>
      <c r="G6" s="2"/>
      <c r="H6" s="2"/>
      <c r="I6" s="2">
        <v>11769</v>
      </c>
      <c r="J6" s="2"/>
      <c r="K6" s="2">
        <f t="shared" si="0"/>
        <v>95769</v>
      </c>
      <c r="L6" s="20"/>
      <c r="M6" s="2"/>
      <c r="N6" s="1"/>
    </row>
    <row r="7" spans="1:15" x14ac:dyDescent="0.25">
      <c r="A7" s="2" t="s">
        <v>5</v>
      </c>
      <c r="B7" s="2">
        <v>66588</v>
      </c>
      <c r="C7" s="2"/>
      <c r="D7" s="2"/>
      <c r="E7" s="2"/>
      <c r="F7" s="2"/>
      <c r="G7" s="2"/>
      <c r="H7" s="2"/>
      <c r="I7" s="2">
        <v>19256</v>
      </c>
      <c r="J7" s="2">
        <v>4635</v>
      </c>
      <c r="K7" s="2">
        <f t="shared" si="0"/>
        <v>90479</v>
      </c>
      <c r="L7" s="20"/>
      <c r="M7" s="2"/>
      <c r="N7" s="1"/>
    </row>
    <row r="8" spans="1:15" x14ac:dyDescent="0.25">
      <c r="A8" s="2" t="s">
        <v>6</v>
      </c>
      <c r="B8" s="2">
        <v>134420</v>
      </c>
      <c r="C8" s="2"/>
      <c r="D8" s="2"/>
      <c r="E8" s="2"/>
      <c r="F8" s="2"/>
      <c r="G8" s="2"/>
      <c r="H8" s="2"/>
      <c r="I8" s="2">
        <v>19256</v>
      </c>
      <c r="J8" s="2"/>
      <c r="K8" s="2">
        <f t="shared" si="0"/>
        <v>153676</v>
      </c>
      <c r="L8" s="20"/>
      <c r="M8" s="2"/>
      <c r="N8" s="1"/>
    </row>
    <row r="9" spans="1:15" x14ac:dyDescent="0.25">
      <c r="A9" s="2" t="s">
        <v>7</v>
      </c>
      <c r="B9" s="2"/>
      <c r="C9" s="2">
        <v>44874</v>
      </c>
      <c r="D9" s="2"/>
      <c r="E9" s="2"/>
      <c r="F9" s="2"/>
      <c r="G9" s="2"/>
      <c r="H9" s="2"/>
      <c r="I9" s="2">
        <v>6419</v>
      </c>
      <c r="J9" s="2"/>
      <c r="K9" s="2">
        <f t="shared" si="0"/>
        <v>51293</v>
      </c>
      <c r="L9" s="20"/>
      <c r="M9" s="2"/>
      <c r="N9" s="1"/>
    </row>
    <row r="10" spans="1:15" x14ac:dyDescent="0.25">
      <c r="A10" s="2" t="s">
        <v>8</v>
      </c>
      <c r="B10" s="2">
        <v>83736</v>
      </c>
      <c r="C10" s="2"/>
      <c r="D10" s="2"/>
      <c r="E10" s="2"/>
      <c r="F10" s="2"/>
      <c r="G10" s="2"/>
      <c r="H10" s="2"/>
      <c r="I10" s="2">
        <v>19256</v>
      </c>
      <c r="J10" s="2">
        <v>4635</v>
      </c>
      <c r="K10" s="2">
        <f t="shared" si="0"/>
        <v>107627</v>
      </c>
      <c r="L10" s="20"/>
      <c r="M10" s="2"/>
      <c r="N10" s="1"/>
    </row>
    <row r="11" spans="1:15" x14ac:dyDescent="0.25">
      <c r="A11" s="2" t="s">
        <v>9</v>
      </c>
      <c r="B11" s="2">
        <v>73285.8</v>
      </c>
      <c r="C11" s="2"/>
      <c r="D11" s="2">
        <v>5835</v>
      </c>
      <c r="E11" s="2"/>
      <c r="F11" s="2"/>
      <c r="G11" s="2"/>
      <c r="H11" s="2"/>
      <c r="I11" s="2">
        <v>11769</v>
      </c>
      <c r="J11" s="2"/>
      <c r="K11" s="2">
        <f t="shared" si="0"/>
        <v>90889.8</v>
      </c>
      <c r="L11" s="20"/>
      <c r="M11" s="2"/>
      <c r="N11" s="1"/>
    </row>
    <row r="12" spans="1:15" x14ac:dyDescent="0.25">
      <c r="A12" s="2" t="s">
        <v>10</v>
      </c>
      <c r="B12" s="2">
        <v>3000</v>
      </c>
      <c r="C12" s="2"/>
      <c r="D12" s="2"/>
      <c r="E12" s="2"/>
      <c r="F12" s="2"/>
      <c r="G12" s="2"/>
      <c r="H12" s="2"/>
      <c r="I12" s="2">
        <v>6419</v>
      </c>
      <c r="J12" s="2"/>
      <c r="K12" s="2">
        <f t="shared" si="0"/>
        <v>9419</v>
      </c>
      <c r="L12" s="20"/>
      <c r="M12" s="2"/>
      <c r="N12" s="1"/>
    </row>
    <row r="13" spans="1:15" s="3" customFormat="1" x14ac:dyDescent="0.25">
      <c r="A13" s="2" t="s">
        <v>11</v>
      </c>
      <c r="C13" s="21">
        <v>17032</v>
      </c>
      <c r="D13" s="2"/>
      <c r="E13" s="2"/>
      <c r="F13" s="2"/>
      <c r="G13" s="2"/>
      <c r="H13" s="2"/>
      <c r="I13" s="2">
        <v>6419</v>
      </c>
      <c r="J13" s="2"/>
      <c r="K13" s="2">
        <f>SUM(C13:J13)</f>
        <v>23451</v>
      </c>
      <c r="L13" s="20"/>
      <c r="M13" s="2"/>
      <c r="N13" s="1"/>
    </row>
    <row r="14" spans="1:15" x14ac:dyDescent="0.25">
      <c r="A14" s="2" t="s">
        <v>12</v>
      </c>
      <c r="B14" s="2">
        <v>88704</v>
      </c>
      <c r="C14" s="2"/>
      <c r="D14" s="2"/>
      <c r="E14" s="2"/>
      <c r="F14" s="2"/>
      <c r="G14" s="2"/>
      <c r="H14" s="2"/>
      <c r="I14" s="2">
        <v>19256</v>
      </c>
      <c r="J14" s="2"/>
      <c r="K14" s="2">
        <f t="shared" si="0"/>
        <v>107960</v>
      </c>
      <c r="L14" s="20"/>
      <c r="M14" s="2"/>
      <c r="N14" s="1"/>
    </row>
    <row r="15" spans="1:15" x14ac:dyDescent="0.25">
      <c r="A15" s="2" t="s">
        <v>13</v>
      </c>
      <c r="B15" s="2">
        <v>110568</v>
      </c>
      <c r="C15" s="2"/>
      <c r="D15" s="2">
        <v>4742</v>
      </c>
      <c r="E15" s="2"/>
      <c r="F15" s="2"/>
      <c r="G15" s="2"/>
      <c r="H15" s="2"/>
      <c r="I15" s="2">
        <v>11769</v>
      </c>
      <c r="J15" s="2"/>
      <c r="K15" s="2">
        <f t="shared" si="0"/>
        <v>127079</v>
      </c>
      <c r="L15" s="20"/>
      <c r="M15" s="2"/>
      <c r="N15" s="1"/>
    </row>
    <row r="16" spans="1:15" x14ac:dyDescent="0.25">
      <c r="A16" s="2" t="s">
        <v>14</v>
      </c>
      <c r="B16" s="2"/>
      <c r="C16" s="2"/>
      <c r="D16" s="2"/>
      <c r="E16" s="2"/>
      <c r="F16" s="2"/>
      <c r="G16" s="2"/>
      <c r="H16" s="2">
        <v>70823</v>
      </c>
      <c r="I16" s="2"/>
      <c r="J16" s="2"/>
      <c r="K16" s="2">
        <f t="shared" si="0"/>
        <v>70823</v>
      </c>
      <c r="L16" s="20"/>
      <c r="M16" s="2"/>
      <c r="N16" s="1"/>
    </row>
    <row r="17" spans="1:14" x14ac:dyDescent="0.25">
      <c r="A17" s="2" t="s">
        <v>15</v>
      </c>
      <c r="B17" s="2">
        <v>51588</v>
      </c>
      <c r="C17" s="2"/>
      <c r="D17" s="2"/>
      <c r="E17" s="2"/>
      <c r="F17" s="2"/>
      <c r="G17" s="2"/>
      <c r="H17" s="2"/>
      <c r="I17" s="2">
        <v>11769</v>
      </c>
      <c r="J17" s="2"/>
      <c r="K17" s="2">
        <f t="shared" si="0"/>
        <v>63357</v>
      </c>
      <c r="L17" s="20"/>
      <c r="M17" s="2"/>
      <c r="N17" s="1"/>
    </row>
    <row r="18" spans="1:14" x14ac:dyDescent="0.25">
      <c r="A18" s="2" t="s">
        <v>16</v>
      </c>
      <c r="B18" s="2">
        <v>135000</v>
      </c>
      <c r="C18" s="2"/>
      <c r="D18" s="2">
        <v>21000</v>
      </c>
      <c r="E18" s="2"/>
      <c r="F18" s="2"/>
      <c r="G18" s="2"/>
      <c r="H18" s="2"/>
      <c r="I18" s="2">
        <v>19256</v>
      </c>
      <c r="J18" s="2">
        <v>4635</v>
      </c>
      <c r="K18" s="2">
        <f t="shared" si="0"/>
        <v>179891</v>
      </c>
      <c r="L18" s="20"/>
      <c r="M18" s="2"/>
      <c r="N18" s="1"/>
    </row>
    <row r="19" spans="1:14" x14ac:dyDescent="0.25">
      <c r="A19" s="2" t="s">
        <v>17</v>
      </c>
      <c r="B19" s="2">
        <v>85504</v>
      </c>
      <c r="C19" s="2"/>
      <c r="D19" s="2"/>
      <c r="E19" s="2"/>
      <c r="F19" s="2"/>
      <c r="G19" s="2"/>
      <c r="H19" s="2"/>
      <c r="I19" s="2">
        <v>19256</v>
      </c>
      <c r="J19" s="2"/>
      <c r="K19" s="2">
        <f t="shared" si="0"/>
        <v>104760</v>
      </c>
      <c r="L19" s="20"/>
      <c r="M19" s="2"/>
      <c r="N19" s="1"/>
    </row>
    <row r="20" spans="1:14" x14ac:dyDescent="0.25">
      <c r="A20" s="2" t="s">
        <v>18</v>
      </c>
      <c r="B20" s="2">
        <v>73825</v>
      </c>
      <c r="C20" s="2"/>
      <c r="D20" s="2">
        <v>17955</v>
      </c>
      <c r="E20" s="2">
        <v>15000</v>
      </c>
      <c r="F20" s="2"/>
      <c r="G20" s="2">
        <v>17626</v>
      </c>
      <c r="H20" s="2"/>
      <c r="I20" s="2"/>
      <c r="J20" s="2"/>
      <c r="K20" s="2">
        <f t="shared" si="0"/>
        <v>124406</v>
      </c>
      <c r="L20" s="20"/>
      <c r="M20" s="2"/>
      <c r="N20" s="1"/>
    </row>
    <row r="21" spans="1:14" x14ac:dyDescent="0.25">
      <c r="A21" s="2" t="s">
        <v>19</v>
      </c>
      <c r="B21" s="2">
        <v>53000</v>
      </c>
      <c r="C21" s="2"/>
      <c r="D21" s="2">
        <v>30000</v>
      </c>
      <c r="E21" s="2"/>
      <c r="F21" s="2"/>
      <c r="G21" s="2"/>
      <c r="H21" s="2"/>
      <c r="I21" s="2">
        <v>11769</v>
      </c>
      <c r="J21" s="2"/>
      <c r="K21" s="2">
        <f t="shared" si="0"/>
        <v>94769</v>
      </c>
      <c r="L21" s="20"/>
      <c r="M21" s="2"/>
      <c r="N21" s="1"/>
    </row>
    <row r="22" spans="1:14" x14ac:dyDescent="0.25">
      <c r="A22" s="2" t="s">
        <v>20</v>
      </c>
      <c r="B22" s="2"/>
      <c r="C22" s="2"/>
      <c r="D22" s="2"/>
      <c r="E22" s="2"/>
      <c r="F22" s="2"/>
      <c r="G22" s="2"/>
      <c r="H22" s="2">
        <v>57475</v>
      </c>
      <c r="I22" s="2"/>
      <c r="J22" s="2"/>
      <c r="K22" s="2">
        <f t="shared" si="0"/>
        <v>57475</v>
      </c>
      <c r="L22" s="20"/>
      <c r="M22" s="2"/>
      <c r="N22" s="1"/>
    </row>
    <row r="23" spans="1:14" x14ac:dyDescent="0.25">
      <c r="A23" s="2" t="s">
        <v>21</v>
      </c>
      <c r="B23" s="2">
        <v>60912</v>
      </c>
      <c r="C23" s="2"/>
      <c r="D23" s="2"/>
      <c r="E23" s="2"/>
      <c r="F23" s="2"/>
      <c r="G23" s="2"/>
      <c r="H23" s="2"/>
      <c r="I23" s="2">
        <v>6419</v>
      </c>
      <c r="J23" s="2"/>
      <c r="K23" s="2">
        <f t="shared" si="0"/>
        <v>67331</v>
      </c>
      <c r="L23" s="20"/>
      <c r="M23" s="2"/>
      <c r="N23" s="1"/>
    </row>
    <row r="24" spans="1:14" x14ac:dyDescent="0.25">
      <c r="A24" s="2" t="s">
        <v>22</v>
      </c>
      <c r="B24" s="2">
        <v>47388</v>
      </c>
      <c r="C24" s="2"/>
      <c r="D24" s="2"/>
      <c r="E24" s="2"/>
      <c r="F24" s="2"/>
      <c r="G24" s="2"/>
      <c r="H24" s="2"/>
      <c r="I24" s="2">
        <v>6419</v>
      </c>
      <c r="J24" s="2"/>
      <c r="K24" s="2">
        <f t="shared" si="0"/>
        <v>53807</v>
      </c>
      <c r="L24" s="20"/>
      <c r="M24" s="2"/>
      <c r="N24" s="1"/>
    </row>
    <row r="25" spans="1:14" x14ac:dyDescent="0.25">
      <c r="A25" s="2" t="s">
        <v>23</v>
      </c>
      <c r="B25" s="2"/>
      <c r="C25" s="2"/>
      <c r="D25" s="2"/>
      <c r="E25" s="2"/>
      <c r="F25" s="2"/>
      <c r="G25" s="2"/>
      <c r="H25" s="2"/>
      <c r="I25" s="2"/>
      <c r="J25" s="2"/>
      <c r="K25" s="2">
        <f>SUM(K2:K24)</f>
        <v>1898924.53</v>
      </c>
      <c r="L25" s="2"/>
      <c r="M25" s="19"/>
      <c r="N25" s="1"/>
    </row>
    <row r="26" spans="1:14" x14ac:dyDescent="0.25">
      <c r="A26" s="3"/>
      <c r="B26" s="3"/>
      <c r="C26" s="3"/>
      <c r="D26" s="3"/>
      <c r="E26" s="3"/>
      <c r="F26" s="3"/>
      <c r="G26" s="3"/>
      <c r="H26" s="3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90-10 ULMS Formula</vt:lpstr>
      <vt:lpstr>1718 using DW Coll Data</vt:lpstr>
      <vt:lpstr>AY 2017-18 (2)</vt:lpstr>
      <vt:lpstr>CSUSM Corrected</vt:lpstr>
      <vt:lpstr>AY 2015-16 costs</vt:lpstr>
    </vt:vector>
  </TitlesOfParts>
  <Company>Office of the Chancellor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Walker, David</dc:creator>
  <cp:lastModifiedBy>Karen G. Schneider</cp:lastModifiedBy>
  <cp:lastPrinted>2016-09-30T19:33:27Z</cp:lastPrinted>
  <dcterms:created xsi:type="dcterms:W3CDTF">2014-11-25T20:07:01Z</dcterms:created>
  <dcterms:modified xsi:type="dcterms:W3CDTF">2017-02-16T00:02:18Z</dcterms:modified>
</cp:coreProperties>
</file>